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BCDKT" sheetId="1" r:id="rId1"/>
    <sheet name="BCKQKD" sheetId="2" r:id="rId2"/>
    <sheet name="TMBC" sheetId="3" r:id="rId3"/>
    <sheet name="LCTT" sheetId="4" r:id="rId4"/>
    <sheet name="Sheet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<sst xmlns="http://schemas.openxmlformats.org/spreadsheetml/2006/main" count="487" uniqueCount="424">
  <si>
    <t xml:space="preserve">  C«ng ty cæ phÇn  kho¸ng s¶n b¾c K¹n </t>
  </si>
  <si>
    <t>ThuyÕt minh b¸o c¸o tµi chÝnh</t>
  </si>
  <si>
    <t>quý I/2013</t>
  </si>
  <si>
    <t xml:space="preserve"> I. §Æc ®iÓm ho¹t ®éng cña doanh nghiÖp:</t>
  </si>
  <si>
    <t xml:space="preserve"> 1. H×nh thøc së h÷u vèn: Vèn gãp cña c¸c cæ ®«ng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</si>
  <si>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</si>
  <si>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</si>
  <si>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</si>
  <si>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</si>
  <si>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</si>
  <si>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 xml:space="preserve"> 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</si>
  <si>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</si>
  <si>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</si>
  <si>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</si>
  <si>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 xml:space="preserve"> 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</si>
  <si>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</si>
  <si>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</si>
  <si>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</si>
  <si>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gåm:  Chi phÝ mua, chi phÝ khai th¸c, chi phÝ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</si>
  <si>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</si>
  <si>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</si>
  <si>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</si>
  <si>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</si>
  <si>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</si>
  <si>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(Th«ng t­ sè 203/2009/TT-BTC).</t>
  </si>
  <si>
    <t>5.Nguyªn t¾c ghi nhËn c¸c kho¶n ®Çu t­ tµi chÝnh: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</si>
  <si>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</si>
  <si>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</si>
  <si>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</si>
  <si>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</si>
  <si>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</si>
  <si>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</si>
  <si>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§¬n vÞ tÝnh: VND</t>
  </si>
  <si>
    <t>1 - TiÒn vµ c¸c kho¶n t­¬ng ®­¬ng tiÒn</t>
  </si>
  <si>
    <t>Sè cuèi kú</t>
  </si>
  <si>
    <t>Sè ®Çu n¨m</t>
  </si>
  <si>
    <t xml:space="preserve">  - TiÒn mÆt </t>
  </si>
  <si>
    <t xml:space="preserve">  - TiÒn göi ng©n hµng </t>
  </si>
  <si>
    <t xml:space="preserve">  - C¸c kho¶n t­¬ng ®­¬ng tiÒn</t>
  </si>
  <si>
    <t>Céng</t>
  </si>
  <si>
    <t>3 - C¸c kho¶n ph¶i thu ng¾n h¹n kh¸c</t>
  </si>
  <si>
    <t xml:space="preserve"> - Ph¶i thu phßng kinh doanh</t>
  </si>
  <si>
    <t xml:space="preserve"> - Má vµng T©n An</t>
  </si>
  <si>
    <t xml:space="preserve"> - Ph¶i thu C«ng ty liªn doanh kim lo¹i mµu ViÖt B¾c</t>
  </si>
  <si>
    <t>C«ng ty B¶o vÖ Thiªn Thµnh</t>
  </si>
  <si>
    <t xml:space="preserve"> - Ph¶i thu kh¸c</t>
  </si>
  <si>
    <t>4 -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</si>
  <si>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</si>
  <si>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</si>
  <si>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</si>
  <si>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</si>
  <si>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</si>
  <si>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</si>
  <si>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</si>
  <si>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</si>
  <si>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>5.1 - C¸c kho¶n thuÕ ph¶i thu</t>
  </si>
  <si>
    <t xml:space="preserve"> - ThuÕ GTGT cßn ®­îc khÊu trõ</t>
  </si>
  <si>
    <t>5.2 - Tµi s¶n ng¾n h¹n kh¸c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</si>
  <si>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</si>
  <si>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</si>
  <si>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</si>
  <si>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</si>
  <si>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</si>
  <si>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</si>
  <si>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</si>
  <si>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</si>
  <si>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</si>
  <si>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</si>
  <si>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</si>
  <si>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n¨m</t>
  </si>
  <si>
    <t xml:space="preserve"> -Mua trong kú</t>
  </si>
  <si>
    <t xml:space="preserve"> - §Çu t­ XDCB hoµn thµnh</t>
  </si>
  <si>
    <t xml:space="preserve"> - T¨ng do đ chuyển</t>
  </si>
  <si>
    <t xml:space="preserve"> - Gi¶m do ®iÒu chuyÓn</t>
  </si>
  <si>
    <t xml:space="preserve"> - Gi¶m do thanh lý </t>
  </si>
  <si>
    <t>Sè d­ cuèi kú</t>
  </si>
  <si>
    <t>Gi¸ trÞ hao mßn luü kÕ</t>
  </si>
  <si>
    <t>Sè d­ ®Çu n¨m</t>
  </si>
  <si>
    <t xml:space="preserve"> - KhÊu hao trong kú</t>
  </si>
  <si>
    <t xml:space="preserve"> - T¨ng do ®iÒu chuyÓn</t>
  </si>
  <si>
    <t xml:space="preserve"> - T¨ng kh¸c</t>
  </si>
  <si>
    <t xml:space="preserve"> - Gi¶m do thanh lý</t>
  </si>
  <si>
    <t>Sè d­ cuèÝ kú</t>
  </si>
  <si>
    <t>Gi¸ trÞ cßn l¹i ®Çu n¨m</t>
  </si>
  <si>
    <t>Gi¸ trÞ cßn l¹i cuèi kú</t>
  </si>
  <si>
    <t>* Nguyªn gi¸ tµi s¶n ®· khÊu hao hÕt nh­ng vÉn cßn sö dông lµ: 19.868.849.073 ®ång.</t>
  </si>
  <si>
    <t xml:space="preserve"> Nguyªn gi¸ tµi s¶n cè ®Þnh v« h×nh</t>
  </si>
  <si>
    <t>Chi phÝ sö dông ®Êt</t>
  </si>
  <si>
    <t>QuyÒn khai th¸c</t>
  </si>
  <si>
    <t>PhÇn mÒn m¸y tÝnh</t>
  </si>
  <si>
    <t xml:space="preserve"> - T¨ng trong kú</t>
  </si>
  <si>
    <t xml:space="preserve"> - Gi¶m trong kú</t>
  </si>
  <si>
    <t xml:space="preserve">  Sè d­ ®Çu n¨m</t>
  </si>
  <si>
    <t xml:space="preserve"> - KhÊu hao trong n¨m</t>
  </si>
  <si>
    <t xml:space="preserve"> - Sè d­ cuèÝ  kú</t>
  </si>
  <si>
    <t xml:space="preserve"> - Gi¸ trÞ cßn l¹i ®Çu n¨m</t>
  </si>
  <si>
    <t xml:space="preserve"> - Gi¸ trÞ cßn l¹i cuèi kú</t>
  </si>
  <si>
    <t>11. Chi phÝ x©y dùng c¬ b¶n dë dang</t>
  </si>
  <si>
    <t>§Çu n¨m</t>
  </si>
  <si>
    <t xml:space="preserve">  - Tæng chi phÝ x©y dùng c¬ b¶n dë dang</t>
  </si>
  <si>
    <t xml:space="preserve">Trong ®ã: </t>
  </si>
  <si>
    <t xml:space="preserve">  + Nhµ m¸y luyÖn ch×</t>
  </si>
  <si>
    <t xml:space="preserve"> + Söa ch÷a XN bét kÏm « xÝt</t>
  </si>
  <si>
    <t xml:space="preserve"> + X­ëng in phun mê</t>
  </si>
  <si>
    <t xml:space="preserve"> + Dù ¸n xö lý chÊt th¶i r¾n</t>
  </si>
  <si>
    <t xml:space="preserve"> + Chi phÝ lµm ®­êng, c«ng, s©n,  ®Ëp vµ tr¹m b¬m, ®Òn bï më réng XN tuyÓn kho¸ng</t>
  </si>
  <si>
    <t xml:space="preserve"> + Chi phÝ söa ch÷a lín XN tuyÓn kho¸ng</t>
  </si>
  <si>
    <t xml:space="preserve"> + Dù ¸n  Nhµ m¸y xi m¨ng Chî Míi</t>
  </si>
  <si>
    <t xml:space="preserve"> + §iÓm má Nµ Duång, Tñm Tã, Nµ Kh¾t</t>
  </si>
  <si>
    <t xml:space="preserve"> + Chi phÝ ®µo lß 313 vµ Boong ke 320, lß 326</t>
  </si>
  <si>
    <t xml:space="preserve"> + Dù ¸n má vµng P¸c L¹ng </t>
  </si>
  <si>
    <t xml:space="preserve"> + Më réng NMCBRQ </t>
  </si>
  <si>
    <t xml:space="preserve">  + C¶i t¹o V¨n phßng cò thµnh TTDV</t>
  </si>
  <si>
    <t xml:space="preserve"> Söa ch÷a v¨n phßng lµm viÖc C«ng ty</t>
  </si>
  <si>
    <t>HÇm r­îu+ §­êng+ Chuång tr¹i+ Cæng</t>
  </si>
  <si>
    <t xml:space="preserve"> + Dù ¸n Má ®ång B¶n me CHDN ND Lµo</t>
  </si>
  <si>
    <t>13.1 §Çu t­ vµo c¸c C«ng ty con</t>
  </si>
  <si>
    <t xml:space="preserve"> Sè ®Çu n¨m</t>
  </si>
  <si>
    <t xml:space="preserve"> - C«ng ty TNHH Ho¶ Thiªn</t>
  </si>
  <si>
    <t xml:space="preserve"> - C«ng ty cæ phÇn kho¸ng s¶n Nikko</t>
  </si>
  <si>
    <t>13.2 §Çu t­ vµo c«ng ty liªn doanh, liªn kÕt</t>
  </si>
  <si>
    <t xml:space="preserve"> - C«ng ty cæ phÇn ®Çu t­ th­¬ng m¹i vµ du lÞch B¾c Th¸i</t>
  </si>
  <si>
    <t xml:space="preserve"> Céng</t>
  </si>
  <si>
    <t>13.3 §Çu t­ dµi h¹n kh¸c</t>
  </si>
  <si>
    <t xml:space="preserve"> - Dù ¸n ®Çu t­ khai th¸c kho¸ng s¶n bªn Lµo</t>
  </si>
  <si>
    <t xml:space="preserve"> - Tæng C«ng ty cæ phÇn kho¸ng s¶n luyÖn kim B¾c K¹n</t>
  </si>
  <si>
    <t>18. C¸c kho¶n ph¶i tr¶, ph¶i nép kh¸c</t>
  </si>
  <si>
    <t xml:space="preserve">           Sè ®Çu n¨m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</si>
  <si>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</si>
  <si>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</si>
  <si>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</si>
  <si>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Ph¶i tr¶ ph¶i C«ng ty liªn doanh kim lo¹i ViÖt B¾c </t>
  </si>
  <si>
    <t xml:space="preserve"> TiÒn cæ tøc ph¶i tr¶</t>
  </si>
  <si>
    <t xml:space="preserve">  TiÒn ®Æt cäc dù ¸n má vµng P¸c L¹ng</t>
  </si>
  <si>
    <t xml:space="preserve"> C¸c kho¶n kh¸c</t>
  </si>
  <si>
    <t>Tæng</t>
  </si>
  <si>
    <t xml:space="preserve"> 22. Vèn chñ së h÷u</t>
  </si>
  <si>
    <t xml:space="preserve">Sè ®Çu n¨m </t>
  </si>
  <si>
    <t>T¨ng trong kú</t>
  </si>
  <si>
    <t>Gi¶m trong kú</t>
  </si>
  <si>
    <t>Tån cuèi kú</t>
  </si>
  <si>
    <t xml:space="preserve"> + Vèn ®Çu t­ cña chñ së h÷u</t>
  </si>
  <si>
    <t xml:space="preserve"> + ThÆng d­ vèn cæ phÇn</t>
  </si>
  <si>
    <t xml:space="preserve"> + Cæ phiÕu quü</t>
  </si>
  <si>
    <t xml:space="preserve"> + Quü ®Çu t­ ph¸t triÓn</t>
  </si>
  <si>
    <t xml:space="preserve"> + Quü dù phßng tµi chÝnh</t>
  </si>
  <si>
    <t xml:space="preserve"> + Lîi nhuËn ch­a ph©n phèi</t>
  </si>
  <si>
    <t>* Sè l­îng cæ phiÕu quü: 561 500 cæ phiÕu.</t>
  </si>
  <si>
    <t xml:space="preserve">                                                                                       B¾c K¹n, ngµy     th¸ng       n¨m 2012</t>
  </si>
  <si>
    <t xml:space="preserve">Ng­êi lËp biÓu  </t>
  </si>
  <si>
    <t>KÕ to¸n tr­ëng</t>
  </si>
  <si>
    <t>Tæng gi¸m ®èc</t>
  </si>
  <si>
    <t>TrÇn ThÞ YÕn</t>
  </si>
  <si>
    <t>§inh Trung HiÕu</t>
  </si>
  <si>
    <t>Mai V¨n B¶n</t>
  </si>
  <si>
    <t>C«ng ty cæ phÇn kho¸ng s¶n b¾c k¹n</t>
  </si>
  <si>
    <t>B¶ng c©n ®èi kÕ to¸n</t>
  </si>
  <si>
    <t>Quý I/2013</t>
  </si>
  <si>
    <t xml:space="preserve">    §¬n vÞ tÝnh: VND</t>
  </si>
  <si>
    <t>Tµi s¶n</t>
  </si>
  <si>
    <t>M· sè</t>
  </si>
  <si>
    <t>ThuyÕt minh</t>
  </si>
  <si>
    <t>Tài sản</t>
  </si>
  <si>
    <t xml:space="preserve"> A.Tµi s¶n ng¾n h¹n                                          </t>
  </si>
  <si>
    <t>100</t>
  </si>
  <si>
    <t>I. TiÒn và c¸c khoản tương đương tiền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</si>
  <si>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</si>
  <si>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</si>
  <si>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</si>
  <si>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</si>
  <si>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</si>
  <si>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</si>
  <si>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</si>
  <si>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</si>
  <si>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</si>
  <si>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</si>
  <si>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</si>
  <si>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</si>
  <si>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</si>
  <si>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</si>
  <si>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</si>
  <si>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</si>
  <si>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</si>
  <si>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</si>
  <si>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</si>
  <si>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</si>
  <si>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</si>
  <si>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</si>
  <si>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</si>
  <si>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</si>
  <si>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</si>
  <si>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</si>
  <si>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</si>
  <si>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</si>
  <si>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</si>
  <si>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</si>
  <si>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</si>
  <si>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</si>
  <si>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</si>
  <si>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</si>
  <si>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</si>
  <si>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V05</t>
  </si>
  <si>
    <t>4.Tµi s¶n ng¾n h¹n kh¸c</t>
  </si>
  <si>
    <t xml:space="preserve"> B. Tµi s¶n  dµi h¹n                                     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</si>
  <si>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</si>
  <si>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</si>
  <si>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</si>
  <si>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</si>
  <si>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</si>
  <si>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</si>
  <si>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</si>
  <si>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</si>
  <si>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5.Dù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</si>
  <si>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</si>
  <si>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</si>
  <si>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</si>
  <si>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</si>
  <si>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</si>
  <si>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</si>
  <si>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</si>
  <si>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</si>
  <si>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</si>
  <si>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</si>
  <si>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</si>
  <si>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</si>
  <si>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</si>
  <si>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</si>
  <si>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</si>
  <si>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</si>
  <si>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</si>
  <si>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</si>
  <si>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</si>
  <si>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</si>
  <si>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</si>
  <si>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</si>
  <si>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</si>
  <si>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</si>
  <si>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</si>
  <si>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</si>
  <si>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VI. Lîi thÕ th­¬ng m¹i</t>
  </si>
  <si>
    <t xml:space="preserve">Tæng céng tµi s¶n </t>
  </si>
  <si>
    <t>Nguån vèn</t>
  </si>
  <si>
    <t xml:space="preserve">A . Nî ph¶i tr¶ 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</si>
  <si>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</si>
  <si>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</si>
  <si>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</si>
  <si>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</si>
  <si>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</si>
  <si>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</si>
  <si>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</si>
  <si>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</si>
  <si>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</si>
  <si>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</si>
  <si>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</si>
  <si>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</si>
  <si>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</si>
  <si>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</si>
  <si>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</si>
  <si>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</si>
  <si>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</si>
  <si>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10. Dù phßng ph¶i tr¶ ng¾n h¹n</t>
  </si>
  <si>
    <t xml:space="preserve">  11. Quü khen th­ëng phóc lîi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</si>
  <si>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</si>
  <si>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</si>
  <si>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</si>
  <si>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</si>
  <si>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</si>
  <si>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</si>
  <si>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</si>
  <si>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</si>
  <si>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</si>
  <si>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</si>
  <si>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  8. Doanh thu ch­a thùc hiÖn</t>
  </si>
  <si>
    <t xml:space="preserve">   9. Quü ph¸t triÓn khoa häc vµ c«ng nghÖ</t>
  </si>
  <si>
    <t xml:space="preserve">B . vèn chñ së h÷u  </t>
  </si>
  <si>
    <t>400</t>
  </si>
  <si>
    <t xml:space="preserve">    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</si>
  <si>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</si>
  <si>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</si>
  <si>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</si>
  <si>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</si>
  <si>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</si>
  <si>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</si>
  <si>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</si>
  <si>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</si>
  <si>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</si>
  <si>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</si>
  <si>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</si>
  <si>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</si>
  <si>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sau thuÕ ch­a ph©n phèi</t>
  </si>
  <si>
    <t xml:space="preserve">  11. Nguån vèn ®Çu t­ XDCB</t>
  </si>
  <si>
    <t xml:space="preserve"> 12. Quü hç trî s¾p xÕp doanh nghiÖp</t>
  </si>
  <si>
    <t xml:space="preserve">  II. Nguån kinh phÝ, quü kh¸c</t>
  </si>
  <si>
    <t xml:space="preserve"> 1. Nguån kinh phÝ</t>
  </si>
  <si>
    <t xml:space="preserve"> 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</si>
  <si>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</si>
  <si>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</si>
  <si>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</si>
  <si>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</si>
  <si>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</si>
  <si>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 xml:space="preserve"> 2. VËt t­, hµng ho¸ nhËn gi÷ hé, nhËn gia c«ng</t>
  </si>
  <si>
    <t>02</t>
  </si>
  <si>
    <t xml:space="preserve"> 3. Hµng ho¸ nhËn b¸n hé, nhËn ký göi, ký c­îc</t>
  </si>
  <si>
    <t>03</t>
  </si>
  <si>
    <t>4. Nî khã ®ßi ®· xö lý</t>
  </si>
  <si>
    <t>04</t>
  </si>
  <si>
    <t xml:space="preserve"> 5. Ngo¹i tÖ c¸c lo¹i</t>
  </si>
  <si>
    <t>05</t>
  </si>
  <si>
    <t xml:space="preserve"> 6. Dù to¸n chi sù nghiÖp, dù ¸n</t>
  </si>
  <si>
    <t>06</t>
  </si>
  <si>
    <t xml:space="preserve">           B¾c K¹n, ngµy     th¸ng   04  n¨m 2013</t>
  </si>
  <si>
    <t xml:space="preserve">      Ng­êi lËp biÓu                                     KÕ to¸n tr­ëng</t>
  </si>
  <si>
    <t xml:space="preserve">          TrÇn ThÞ YÕn                                    §inh Trung HiÕu</t>
  </si>
  <si>
    <t>C«ng ty cæ phÇn kho¸ng s¶n B¾c K¹n</t>
  </si>
  <si>
    <t xml:space="preserve">B¸o c¸o l­u chuyÓn tiÒn tÖ </t>
  </si>
  <si>
    <t>(Theo ph­¬ng ph¸p gi¸n tiÕp)</t>
  </si>
  <si>
    <t>ChØ tiªu</t>
  </si>
  <si>
    <t xml:space="preserve">M· sè </t>
  </si>
  <si>
    <t xml:space="preserve">Luü kÕ tõ ®Çu n¨m ®Õn cuèi quý </t>
  </si>
  <si>
    <t>N¨m nay</t>
  </si>
  <si>
    <t>N¨m tr­íc</t>
  </si>
  <si>
    <t>I. L­u chuyÓn tiÒn tÖ tõ ho¹t ®éng s¶n xuÊt kinh doanh</t>
  </si>
  <si>
    <t>1. Lîi nhuËn tr­íc thuÕ</t>
  </si>
  <si>
    <t xml:space="preserve">2. §iÒu chØnh cho c¸c kho¶n 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</si>
  <si>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</si>
  <si>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</si>
  <si>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</si>
  <si>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ho¹t ®éng ®Çu t­</t>
  </si>
  <si>
    <t xml:space="preserve"> - Chi phÝ l·i vay</t>
  </si>
  <si>
    <t>3. Lîi nhuËn tõ H§KD tr­íc thay ®æi vèn l­u ®éng</t>
  </si>
  <si>
    <t>08</t>
  </si>
  <si>
    <t xml:space="preserve"> - T¨ng, gi¶m c¸c kho¶n ph¶i thu</t>
  </si>
  <si>
    <t>09</t>
  </si>
  <si>
    <t xml:space="preserve"> - T¨ng, gi¶m hµng tån kho</t>
  </si>
  <si>
    <t>10</t>
  </si>
  <si>
    <t xml:space="preserve"> - T¨ng, gi¶m c¸c kho¶n ph¶i tr¶ (kh«ng kÓ l·i vay ph¶i tr¶, thuÕ TNDN)</t>
  </si>
  <si>
    <t xml:space="preserve"> - T¨ng, gi¶m chi phÝ tr¶ tr­íc</t>
  </si>
  <si>
    <t>12</t>
  </si>
  <si>
    <t xml:space="preserve"> - TiÒn l·i vay ®· tr¶</t>
  </si>
  <si>
    <t>13</t>
  </si>
  <si>
    <t xml:space="preserve">  - ThuÕ thu nhËp doanh nghiÖp ®· nép</t>
  </si>
  <si>
    <t>14</t>
  </si>
  <si>
    <t xml:space="preserve"> - TiÒn thu kh¸c tõ c¸c ho¹t ®éng s¶n xuÊt kinh doanh</t>
  </si>
  <si>
    <t>15</t>
  </si>
  <si>
    <t xml:space="preserve"> - TiÒn chi kh¸c cho ho¹t ®éng kinh doanh</t>
  </si>
  <si>
    <t>16</t>
  </si>
  <si>
    <t>L­u chuyÓn tiÒn thuÇn tõ ho¹t ®éng kinh doanh</t>
  </si>
  <si>
    <t>20</t>
  </si>
  <si>
    <t>II. L­u chuyÓn tõ ho¹t ®éng ®Çu t­</t>
  </si>
  <si>
    <t>1. TiÒn chi ®Ó mua s¾m, x©y dùng TSC§ vµ c¸c tµi s¶n kh¸c dµi h¹n</t>
  </si>
  <si>
    <t>21</t>
  </si>
  <si>
    <t>2. TiÒn thu tõ thanh lý, nh­îng b¸n TSC§ vµ c¸c tµi s¶n dµi h¹n kh¸c</t>
  </si>
  <si>
    <t>22</t>
  </si>
  <si>
    <t>3. TiÒn chi ®Çu t­ gãp vèn vµo ®¬n vÞ kh¸c</t>
  </si>
  <si>
    <t>25</t>
  </si>
  <si>
    <t>4. TiÒn thu håi ®Çu t­ gãp vèn vµo ®¬n vÞ kh¸c</t>
  </si>
  <si>
    <t>26</t>
  </si>
  <si>
    <t>5. TiÒn thu l·i cho vay, cæ tøc vµ lîi nhuËn ®­îc chia</t>
  </si>
  <si>
    <t>27</t>
  </si>
  <si>
    <t>L­u chuyÓn tiÒn thuÇn tõ ho¹t ®éng ®Çu t­</t>
  </si>
  <si>
    <t>30</t>
  </si>
  <si>
    <t>III. L­u chuyÓn tiÒn tõ ho¹t ®éng tµi chÝnh</t>
  </si>
  <si>
    <t>1. TiÒn thu tõ ph¸t hµnh cæ phiÕu, nhËn vèn gãp cña chñ SH</t>
  </si>
  <si>
    <t>31</t>
  </si>
  <si>
    <t>2. TiÒn chi tr¶ gãp vèn cho c¸c chñ së h÷u, mua l¹i cæ phiÕu cña doanh nghiÖp ®· ph¸t hµnh</t>
  </si>
  <si>
    <t>3.TiÒn vay ng¾n h¹n, dµi h¹n nhËn ®­îc</t>
  </si>
  <si>
    <t>33</t>
  </si>
  <si>
    <t>4. TiÒn chi tr¶ nî gèc vay</t>
  </si>
  <si>
    <t>34</t>
  </si>
  <si>
    <t>5.Cæ tøc, lîi nhuËn ®· tr¶ cho chñ së h÷u</t>
  </si>
  <si>
    <t>36</t>
  </si>
  <si>
    <t>L­u chuyÓn tiÒn thuÇn tõ ho¹t ®éng tµi chÝnh</t>
  </si>
  <si>
    <t>40</t>
  </si>
  <si>
    <t>L­u chuyÓn tiÒn thuÇn trong kú (50 = 20 + 30 + 40)</t>
  </si>
  <si>
    <t>50</t>
  </si>
  <si>
    <t xml:space="preserve">TiÒn vµ c¸c kho¶n t­¬ng ®­¬ng tiÒn ®Çu kú         </t>
  </si>
  <si>
    <t>60</t>
  </si>
  <si>
    <t>¶nh h­ëng cña thay ®æi tû gi¸ hèi ®o¸i quy ®æi ngo¹i tÖ</t>
  </si>
  <si>
    <t>61</t>
  </si>
  <si>
    <t>TiÒn vµ c¸c kho¶n t­¬ng ®­¬ng tiÒn cuèi kú                             (70=50 + 60)</t>
  </si>
  <si>
    <t>70</t>
  </si>
  <si>
    <t xml:space="preserve">               Ng­êi lËp biÓu                        KÕ to¸n tr­ëng</t>
  </si>
  <si>
    <t xml:space="preserve">Tæng gi¸m ®èc </t>
  </si>
  <si>
    <t xml:space="preserve">               TrÇn ThÞ YÕn                       §inh Trung HiÕu </t>
  </si>
  <si>
    <t>B¾c K¹n, ngµy  22   th¸ng   04  n¨m 2013</t>
  </si>
  <si>
    <t xml:space="preserve">      C«ng ty cæ phÇn kho¸ng s¶n B¾c K¹n</t>
  </si>
  <si>
    <t>B¸o c¸o KÕt qu¶ ho¹t ®éng kinh doanh</t>
  </si>
  <si>
    <t>Quý I/ 2013</t>
  </si>
  <si>
    <t>PhÇn I - L·i, lç</t>
  </si>
  <si>
    <t>§¬n vÞ tÝnh : VND</t>
  </si>
  <si>
    <t>Quý I</t>
  </si>
  <si>
    <t>1.Doanh thu b¸n hµng ho¸ vµ cung cÊp dÞch vô</t>
  </si>
  <si>
    <t>Trong ®ã : doanh thu hµng xuÊt khÈu</t>
  </si>
  <si>
    <t>2.C¸c kho¶n gi¶m trõ (02 = 04+05+06+07)</t>
  </si>
  <si>
    <t>+ ChiÕt khÊu th­¬ng m¹i</t>
  </si>
  <si>
    <t>+ Hµng b¸n bÞ tr¶ l¹i</t>
  </si>
  <si>
    <t>+ ThuÕ tiªu thô ®Æc biÖt</t>
  </si>
  <si>
    <t>+ ThuÕ xuÊt khÈu ph¶i nép</t>
  </si>
  <si>
    <t>07</t>
  </si>
  <si>
    <t>3. Doanh thu thuÇn vÒ b¸n hµng vµ cung cÊp dÞch vô (10 = 01 -  03)</t>
  </si>
  <si>
    <t>4. Gi¸ vèn hµng b¸n</t>
  </si>
  <si>
    <t>11</t>
  </si>
  <si>
    <t>5. Lîi nhuËn gép vÒ b¸n hµng vµ cung cÊp dÞch vô (20 = 10 - 11)</t>
  </si>
  <si>
    <t>6. Doanh thu ho¹t ®éng tµi chÝnh</t>
  </si>
  <si>
    <t>7. Chi phÝ tµi chÝnh</t>
  </si>
  <si>
    <t>Trong ®ã : L·i vay ph¶i tr¶</t>
  </si>
  <si>
    <t>23</t>
  </si>
  <si>
    <t>8. Chi phÝ b¸n hµng</t>
  </si>
  <si>
    <t>24</t>
  </si>
  <si>
    <t>9. Chi phÝ qu¶n lý doanh nghiÖp</t>
  </si>
  <si>
    <t xml:space="preserve">10. Lîi nhuËn thuÇn tõ ho¹t ®éng kinh doanh </t>
  </si>
  <si>
    <t xml:space="preserve"> {30 = 20+ (21 - 22) - (24 + 25)}</t>
  </si>
  <si>
    <t xml:space="preserve"> 11. Thu nhËp kh¸c</t>
  </si>
  <si>
    <t>12. Chi phÝ kh¸c</t>
  </si>
  <si>
    <t>13. Lîi nhuËn kh¸c (40 = 31 - 32)</t>
  </si>
  <si>
    <t>14. Tæng lîi nhuËn tr­íc thuÕ (50 = 30 + 40)</t>
  </si>
  <si>
    <t>15. ThuÕ thu nhËp doanh nghiÖp ph¶i nép (10%)</t>
  </si>
  <si>
    <t>51</t>
  </si>
  <si>
    <t>17. Lîi nhuËn sau thuÕ (60 = 50 - 51)</t>
  </si>
  <si>
    <t>18. l·i c¬ b¶n trªn cæ phiÕu (*)</t>
  </si>
  <si>
    <t>B¾c K¹n, ngµy ....... th¸ng ...... n¨m 2013</t>
  </si>
  <si>
    <t>Ng­êi lËp biÓu                                 KÕ to¸n tr­ëng</t>
  </si>
  <si>
    <t xml:space="preserve"> Tæng gi¸m ®èc</t>
  </si>
  <si>
    <t xml:space="preserve">  TrÇn ThÞ YÕn                                 §inh Trung HiÕu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</si>
</sst>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###"/>
    <numFmt numFmtId="165" formatCode="###\ ###\ ###\ ###"/>
    <numFmt numFmtId="166" formatCode="###,###,###,###"/>
    <numFmt numFmtId="167" formatCode="###\ ###\ ###\ ###\ ###\ ###"/>
    <numFmt numFmtId="168" formatCode="###,###,###,###,###"/>
    <numFmt numFmtId="169" formatCode="\ * #,##0\ \);\ * \(#,##0\);\ \(* &quot;-&quot;\ \);\ \(@\ \)"/>
  </numFmts>
  <fonts count="70">
    <font>
      <sz val="12"/>
      <name val="Times New Roman"/>
      <family val="0"/>
    </font>
    <font>
      <b/>
      <sz val="12"/>
      <name val=".VnTimeH"/>
      <family val="2"/>
    </font>
    <font>
      <sz val="12"/>
      <name val=".VnTime"/>
      <family val="0"/>
    </font>
    <font>
      <b/>
      <sz val="14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sz val="14"/>
      <name val=".VnTime"/>
      <family val="0"/>
    </font>
    <font>
      <i/>
      <sz val="14"/>
      <name val=".VnTime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.VnTime"/>
      <family val="2"/>
    </font>
    <font>
      <b/>
      <sz val="10"/>
      <name val=".VnTime"/>
      <family val="2"/>
    </font>
    <font>
      <b/>
      <sz val="11"/>
      <name val="Arial"/>
      <family val="2"/>
    </font>
    <font>
      <i/>
      <sz val="12"/>
      <name val=".VnTime"/>
      <family val="2"/>
    </font>
    <font>
      <i/>
      <sz val="12"/>
      <name val="Arial"/>
      <family val="2"/>
    </font>
    <font>
      <sz val="8"/>
      <name val="Times New Roman"/>
      <family val="0"/>
    </font>
    <font>
      <sz val="12"/>
      <color indexed="8"/>
      <name val=".VnTimeH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4"/>
      <color indexed="8"/>
      <name val="MS Sans Serif"/>
      <family val="0"/>
    </font>
    <font>
      <b/>
      <sz val="14"/>
      <color indexed="8"/>
      <name val=".VnArialH"/>
      <family val="2"/>
    </font>
    <font>
      <b/>
      <sz val="12"/>
      <color indexed="8"/>
      <name val=".VnTime"/>
      <family val="2"/>
    </font>
    <font>
      <sz val="12"/>
      <color indexed="8"/>
      <name val="MS Sans Serif"/>
      <family val="0"/>
    </font>
    <font>
      <i/>
      <sz val="12"/>
      <color indexed="8"/>
      <name val=".VnArial"/>
      <family val="2"/>
    </font>
    <font>
      <sz val="12"/>
      <color indexed="8"/>
      <name val=".VnArial"/>
      <family val="0"/>
    </font>
    <font>
      <b/>
      <sz val="12"/>
      <color indexed="8"/>
      <name val="Arial"/>
      <family val="2"/>
    </font>
    <font>
      <b/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4"/>
      <color indexed="8"/>
      <name val="MS Sans Serif"/>
      <family val="0"/>
    </font>
    <font>
      <b/>
      <sz val="12"/>
      <color indexed="8"/>
      <name val="MS Sans Serif"/>
      <family val="0"/>
    </font>
    <font>
      <b/>
      <sz val="11"/>
      <name val=".VnTime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0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10" fillId="0" borderId="16" xfId="0" applyNumberFormat="1" applyFont="1" applyBorder="1" applyAlignment="1">
      <alignment horizontal="right" vertical="center" wrapText="1"/>
    </xf>
    <xf numFmtId="164" fontId="10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11" fillId="0" borderId="16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65" fontId="8" fillId="0" borderId="16" xfId="0" applyNumberFormat="1" applyFont="1" applyBorder="1" applyAlignment="1">
      <alignment vertical="center" wrapText="1"/>
    </xf>
    <xf numFmtId="165" fontId="8" fillId="0" borderId="1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165" fontId="10" fillId="0" borderId="24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65" fontId="10" fillId="0" borderId="27" xfId="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14" fillId="0" borderId="26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165" fontId="10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164" fontId="10" fillId="0" borderId="24" xfId="0" applyNumberFormat="1" applyFont="1" applyBorder="1" applyAlignment="1">
      <alignment vertical="center" wrapText="1"/>
    </xf>
    <xf numFmtId="164" fontId="10" fillId="0" borderId="24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1" fillId="0" borderId="18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164" fontId="14" fillId="0" borderId="29" xfId="0" applyNumberFormat="1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4" fillId="0" borderId="28" xfId="0" applyNumberFormat="1" applyFont="1" applyBorder="1" applyAlignment="1">
      <alignment horizontal="right" vertical="center" wrapText="1"/>
    </xf>
    <xf numFmtId="164" fontId="14" fillId="0" borderId="28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4" fillId="0" borderId="16" xfId="0" applyNumberFormat="1" applyFont="1" applyBorder="1" applyAlignment="1">
      <alignment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164" fontId="14" fillId="0" borderId="24" xfId="0" applyNumberFormat="1" applyFont="1" applyBorder="1" applyAlignment="1">
      <alignment vertical="center" wrapText="1"/>
    </xf>
    <xf numFmtId="164" fontId="14" fillId="0" borderId="29" xfId="0" applyNumberFormat="1" applyFont="1" applyBorder="1" applyAlignment="1">
      <alignment horizontal="right" vertical="center" wrapText="1"/>
    </xf>
    <xf numFmtId="164" fontId="14" fillId="0" borderId="24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164" fontId="16" fillId="0" borderId="16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1" fontId="8" fillId="0" borderId="16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vertical="center" wrapText="1"/>
    </xf>
    <xf numFmtId="164" fontId="8" fillId="0" borderId="3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9" fillId="0" borderId="24" xfId="0" applyNumberFormat="1" applyFont="1" applyFill="1" applyBorder="1" applyAlignment="1">
      <alignment vertical="center" wrapText="1"/>
    </xf>
    <xf numFmtId="164" fontId="9" fillId="0" borderId="24" xfId="0" applyNumberFormat="1" applyFont="1" applyBorder="1" applyAlignment="1">
      <alignment vertical="center" wrapText="1"/>
    </xf>
    <xf numFmtId="41" fontId="9" fillId="0" borderId="24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6" fontId="20" fillId="0" borderId="0" xfId="42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66" fontId="20" fillId="0" borderId="21" xfId="42" applyNumberFormat="1" applyFont="1" applyFill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167" fontId="27" fillId="0" borderId="27" xfId="42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167" fontId="27" fillId="0" borderId="16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8" fillId="0" borderId="16" xfId="0" applyNumberFormat="1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167" fontId="8" fillId="33" borderId="16" xfId="0" applyNumberFormat="1" applyFont="1" applyFill="1" applyBorder="1" applyAlignment="1">
      <alignment vertical="center" wrapText="1"/>
    </xf>
    <xf numFmtId="167" fontId="20" fillId="0" borderId="16" xfId="0" applyNumberFormat="1" applyFont="1" applyBorder="1" applyAlignment="1">
      <alignment vertical="center" wrapText="1"/>
    </xf>
    <xf numFmtId="0" fontId="26" fillId="0" borderId="16" xfId="0" applyNumberFormat="1" applyFont="1" applyFill="1" applyBorder="1" applyAlignment="1">
      <alignment horizontal="left" vertical="center" wrapText="1"/>
    </xf>
    <xf numFmtId="167" fontId="20" fillId="33" borderId="16" xfId="0" applyNumberFormat="1" applyFont="1" applyFill="1" applyBorder="1" applyAlignment="1">
      <alignment vertical="center" wrapText="1"/>
    </xf>
    <xf numFmtId="0" fontId="28" fillId="0" borderId="16" xfId="0" applyNumberFormat="1" applyFont="1" applyFill="1" applyBorder="1" applyAlignment="1">
      <alignment vertical="center" wrapText="1"/>
    </xf>
    <xf numFmtId="167" fontId="24" fillId="33" borderId="16" xfId="0" applyNumberFormat="1" applyFont="1" applyFill="1" applyBorder="1" applyAlignment="1">
      <alignment vertical="center" wrapText="1"/>
    </xf>
    <xf numFmtId="167" fontId="24" fillId="0" borderId="16" xfId="0" applyNumberFormat="1" applyFont="1" applyBorder="1" applyAlignment="1">
      <alignment vertical="center" wrapText="1"/>
    </xf>
    <xf numFmtId="167" fontId="27" fillId="33" borderId="16" xfId="0" applyNumberFormat="1" applyFont="1" applyFill="1" applyBorder="1" applyAlignment="1">
      <alignment vertical="center" wrapText="1"/>
    </xf>
    <xf numFmtId="41" fontId="20" fillId="33" borderId="16" xfId="0" applyNumberFormat="1" applyFont="1" applyFill="1" applyBorder="1" applyAlignment="1">
      <alignment vertical="center" wrapText="1"/>
    </xf>
    <xf numFmtId="41" fontId="20" fillId="0" borderId="16" xfId="0" applyNumberFormat="1" applyFont="1" applyBorder="1" applyAlignment="1">
      <alignment vertical="center" wrapText="1"/>
    </xf>
    <xf numFmtId="0" fontId="28" fillId="0" borderId="16" xfId="0" applyNumberFormat="1" applyFont="1" applyFill="1" applyBorder="1" applyAlignment="1">
      <alignment vertical="center" wrapText="1"/>
    </xf>
    <xf numFmtId="167" fontId="20" fillId="33" borderId="16" xfId="42" applyNumberFormat="1" applyFont="1" applyFill="1" applyBorder="1" applyAlignment="1">
      <alignment vertical="center" wrapText="1"/>
    </xf>
    <xf numFmtId="167" fontId="20" fillId="0" borderId="16" xfId="42" applyNumberFormat="1" applyFont="1" applyBorder="1" applyAlignment="1">
      <alignment vertical="center" wrapText="1"/>
    </xf>
    <xf numFmtId="0" fontId="26" fillId="0" borderId="24" xfId="0" applyNumberFormat="1" applyFont="1" applyFill="1" applyBorder="1" applyAlignment="1">
      <alignment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167" fontId="24" fillId="33" borderId="24" xfId="0" applyNumberFormat="1" applyFont="1" applyFill="1" applyBorder="1" applyAlignment="1">
      <alignment vertical="center" wrapText="1"/>
    </xf>
    <xf numFmtId="167" fontId="24" fillId="0" borderId="24" xfId="0" applyNumberFormat="1" applyFont="1" applyBorder="1" applyAlignment="1">
      <alignment vertical="center" wrapText="1"/>
    </xf>
    <xf numFmtId="0" fontId="26" fillId="0" borderId="27" xfId="0" applyNumberFormat="1" applyFont="1" applyFill="1" applyBorder="1" applyAlignment="1">
      <alignment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167" fontId="20" fillId="33" borderId="27" xfId="0" applyNumberFormat="1" applyFont="1" applyFill="1" applyBorder="1" applyAlignment="1">
      <alignment vertical="center" wrapText="1"/>
    </xf>
    <xf numFmtId="167" fontId="20" fillId="0" borderId="27" xfId="0" applyNumberFormat="1" applyFont="1" applyBorder="1" applyAlignment="1">
      <alignment vertical="center" wrapText="1"/>
    </xf>
    <xf numFmtId="167" fontId="31" fillId="33" borderId="16" xfId="0" applyNumberFormat="1" applyFont="1" applyFill="1" applyBorder="1" applyAlignment="1">
      <alignment vertical="center" wrapText="1"/>
    </xf>
    <xf numFmtId="167" fontId="31" fillId="0" borderId="16" xfId="0" applyNumberFormat="1" applyFont="1" applyBorder="1" applyAlignment="1">
      <alignment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167" fontId="20" fillId="33" borderId="24" xfId="0" applyNumberFormat="1" applyFont="1" applyFill="1" applyBorder="1" applyAlignment="1">
      <alignment vertical="center" wrapText="1"/>
    </xf>
    <xf numFmtId="167" fontId="20" fillId="0" borderId="24" xfId="0" applyNumberFormat="1" applyFont="1" applyBorder="1" applyAlignment="1">
      <alignment vertical="center" wrapText="1"/>
    </xf>
    <xf numFmtId="0" fontId="26" fillId="0" borderId="24" xfId="0" applyNumberFormat="1" applyFont="1" applyFill="1" applyBorder="1" applyAlignment="1">
      <alignment vertical="center" wrapText="1"/>
    </xf>
    <xf numFmtId="0" fontId="26" fillId="0" borderId="27" xfId="0" applyNumberFormat="1" applyFont="1" applyFill="1" applyBorder="1" applyAlignment="1">
      <alignment vertical="center" wrapText="1"/>
    </xf>
    <xf numFmtId="167" fontId="24" fillId="33" borderId="27" xfId="0" applyNumberFormat="1" applyFont="1" applyFill="1" applyBorder="1" applyAlignment="1">
      <alignment vertical="center" wrapText="1"/>
    </xf>
    <xf numFmtId="167" fontId="24" fillId="0" borderId="27" xfId="0" applyNumberFormat="1" applyFont="1" applyBorder="1" applyAlignment="1">
      <alignment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vertical="center" wrapText="1"/>
    </xf>
    <xf numFmtId="0" fontId="24" fillId="0" borderId="16" xfId="0" applyNumberFormat="1" applyFont="1" applyBorder="1" applyAlignment="1">
      <alignment vertical="center" wrapText="1"/>
    </xf>
    <xf numFmtId="0" fontId="24" fillId="0" borderId="24" xfId="0" applyNumberFormat="1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6" fontId="27" fillId="0" borderId="0" xfId="42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164" fontId="23" fillId="0" borderId="0" xfId="0" applyNumberFormat="1" applyFont="1" applyAlignment="1">
      <alignment horizontal="center" vertical="center" wrapText="1"/>
    </xf>
    <xf numFmtId="164" fontId="16" fillId="0" borderId="16" xfId="0" applyNumberFormat="1" applyFont="1" applyBorder="1" applyAlignment="1">
      <alignment horizontal="right" vertical="center" wrapText="1"/>
    </xf>
    <xf numFmtId="164" fontId="9" fillId="0" borderId="16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8" fontId="32" fillId="0" borderId="27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8" fontId="32" fillId="0" borderId="1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vertical="center" wrapText="1"/>
    </xf>
    <xf numFmtId="41" fontId="9" fillId="0" borderId="16" xfId="0" applyNumberFormat="1" applyFont="1" applyBorder="1" applyAlignment="1">
      <alignment horizontal="right" vertical="center" wrapText="1"/>
    </xf>
    <xf numFmtId="165" fontId="5" fillId="0" borderId="16" xfId="0" applyNumberFormat="1" applyFont="1" applyBorder="1" applyAlignment="1">
      <alignment vertical="center" wrapText="1"/>
    </xf>
    <xf numFmtId="168" fontId="12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1" fontId="8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165" fontId="0" fillId="0" borderId="16" xfId="0" applyNumberFormat="1" applyBorder="1" applyAlignment="1">
      <alignment vertical="center" wrapText="1"/>
    </xf>
    <xf numFmtId="169" fontId="8" fillId="0" borderId="16" xfId="0" applyNumberFormat="1" applyFont="1" applyBorder="1" applyAlignment="1">
      <alignment horizontal="right" vertical="center" wrapText="1"/>
    </xf>
    <xf numFmtId="165" fontId="9" fillId="0" borderId="16" xfId="0" applyNumberFormat="1" applyFont="1" applyBorder="1" applyAlignment="1">
      <alignment horizontal="right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9" fontId="33" fillId="0" borderId="16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169" fontId="9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165" fontId="4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vertical="center" wrapText="1"/>
    </xf>
    <xf numFmtId="168" fontId="32" fillId="0" borderId="24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34" fillId="0" borderId="16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5" fillId="0" borderId="16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1" fontId="9" fillId="0" borderId="16" xfId="0" applyNumberFormat="1" applyFont="1" applyBorder="1" applyAlignment="1">
      <alignment vertical="center" wrapText="1"/>
    </xf>
    <xf numFmtId="49" fontId="15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35" fillId="0" borderId="16" xfId="0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1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64" fontId="16" fillId="0" borderId="16" xfId="0" applyNumberFormat="1" applyFont="1" applyBorder="1" applyAlignment="1">
      <alignment horizontal="right" vertical="center" wrapText="1"/>
    </xf>
    <xf numFmtId="164" fontId="5" fillId="0" borderId="36" xfId="0" applyNumberFormat="1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37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4" fontId="14" fillId="0" borderId="19" xfId="0" applyNumberFormat="1" applyFont="1" applyBorder="1" applyAlignment="1">
      <alignment horizontal="right" vertical="center" wrapText="1"/>
    </xf>
    <xf numFmtId="164" fontId="14" fillId="0" borderId="24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6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left" vertical="center" wrapText="1"/>
    </xf>
    <xf numFmtId="164" fontId="14" fillId="0" borderId="22" xfId="0" applyNumberFormat="1" applyFont="1" applyBorder="1" applyAlignment="1">
      <alignment horizontal="right" vertical="center" wrapText="1"/>
    </xf>
    <xf numFmtId="164" fontId="14" fillId="0" borderId="23" xfId="0" applyNumberFormat="1" applyFont="1" applyBorder="1" applyAlignment="1">
      <alignment horizontal="right" vertical="center" wrapText="1"/>
    </xf>
    <xf numFmtId="164" fontId="11" fillId="0" borderId="18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horizontal="left" vertical="center" wrapText="1"/>
    </xf>
    <xf numFmtId="165" fontId="14" fillId="0" borderId="36" xfId="0" applyNumberFormat="1" applyFont="1" applyBorder="1" applyAlignment="1">
      <alignment horizontal="right" vertical="center" wrapText="1"/>
    </xf>
    <xf numFmtId="165" fontId="14" fillId="0" borderId="19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164" fontId="9" fillId="0" borderId="29" xfId="0" applyNumberFormat="1" applyFont="1" applyFill="1" applyBorder="1" applyAlignment="1">
      <alignment horizontal="right" vertical="center" wrapText="1"/>
    </xf>
    <xf numFmtId="164" fontId="9" fillId="0" borderId="19" xfId="0" applyNumberFormat="1" applyFont="1" applyFill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8" fontId="1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41" fontId="7" fillId="0" borderId="2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168" fontId="15" fillId="0" borderId="17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139</xdr:row>
      <xdr:rowOff>0</xdr:rowOff>
    </xdr:from>
    <xdr:to>
      <xdr:col>3</xdr:col>
      <xdr:colOff>0</xdr:colOff>
      <xdr:row>139</xdr:row>
      <xdr:rowOff>0</xdr:rowOff>
    </xdr:to>
    <xdr:sp>
      <xdr:nvSpPr>
        <xdr:cNvPr id="1" name="Line 1"/>
        <xdr:cNvSpPr>
          <a:spLocks/>
        </xdr:cNvSpPr>
      </xdr:nvSpPr>
      <xdr:spPr>
        <a:xfrm>
          <a:off x="2990850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5</xdr:col>
      <xdr:colOff>0</xdr:colOff>
      <xdr:row>139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5</xdr:col>
      <xdr:colOff>0</xdr:colOff>
      <xdr:row>139</xdr:row>
      <xdr:rowOff>0</xdr:rowOff>
    </xdr:to>
    <xdr:sp>
      <xdr:nvSpPr>
        <xdr:cNvPr id="3" name="Line 3"/>
        <xdr:cNvSpPr>
          <a:spLocks/>
        </xdr:cNvSpPr>
      </xdr:nvSpPr>
      <xdr:spPr>
        <a:xfrm>
          <a:off x="536257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139</xdr:row>
      <xdr:rowOff>0</xdr:rowOff>
    </xdr:from>
    <xdr:to>
      <xdr:col>3</xdr:col>
      <xdr:colOff>409575</xdr:colOff>
      <xdr:row>139</xdr:row>
      <xdr:rowOff>0</xdr:rowOff>
    </xdr:to>
    <xdr:sp>
      <xdr:nvSpPr>
        <xdr:cNvPr id="4" name="Line 4"/>
        <xdr:cNvSpPr>
          <a:spLocks/>
        </xdr:cNvSpPr>
      </xdr:nvSpPr>
      <xdr:spPr>
        <a:xfrm>
          <a:off x="340042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0</xdr:colOff>
      <xdr:row>139</xdr:row>
      <xdr:rowOff>0</xdr:rowOff>
    </xdr:to>
    <xdr:sp>
      <xdr:nvSpPr>
        <xdr:cNvPr id="5" name="Line 5"/>
        <xdr:cNvSpPr>
          <a:spLocks/>
        </xdr:cNvSpPr>
      </xdr:nvSpPr>
      <xdr:spPr>
        <a:xfrm>
          <a:off x="2990850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5</xdr:col>
      <xdr:colOff>0</xdr:colOff>
      <xdr:row>139</xdr:row>
      <xdr:rowOff>0</xdr:rowOff>
    </xdr:to>
    <xdr:sp>
      <xdr:nvSpPr>
        <xdr:cNvPr id="6" name="Line 6"/>
        <xdr:cNvSpPr>
          <a:spLocks/>
        </xdr:cNvSpPr>
      </xdr:nvSpPr>
      <xdr:spPr>
        <a:xfrm>
          <a:off x="536257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sp>
      <xdr:nvSpPr>
        <xdr:cNvPr id="7" name="Line 7"/>
        <xdr:cNvSpPr>
          <a:spLocks/>
        </xdr:cNvSpPr>
      </xdr:nvSpPr>
      <xdr:spPr>
        <a:xfrm>
          <a:off x="1790700" y="46110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5</xdr:col>
      <xdr:colOff>0</xdr:colOff>
      <xdr:row>139</xdr:row>
      <xdr:rowOff>0</xdr:rowOff>
    </xdr:to>
    <xdr:sp>
      <xdr:nvSpPr>
        <xdr:cNvPr id="8" name="Line 8"/>
        <xdr:cNvSpPr>
          <a:spLocks/>
        </xdr:cNvSpPr>
      </xdr:nvSpPr>
      <xdr:spPr>
        <a:xfrm>
          <a:off x="536257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1238250</xdr:colOff>
      <xdr:row>139</xdr:row>
      <xdr:rowOff>0</xdr:rowOff>
    </xdr:from>
    <xdr:to>
      <xdr:col>4</xdr:col>
      <xdr:colOff>1238250</xdr:colOff>
      <xdr:row>139</xdr:row>
      <xdr:rowOff>0</xdr:rowOff>
    </xdr:to>
    <xdr:sp>
      <xdr:nvSpPr>
        <xdr:cNvPr id="9" name="Line 9"/>
        <xdr:cNvSpPr>
          <a:spLocks/>
        </xdr:cNvSpPr>
      </xdr:nvSpPr>
      <xdr:spPr>
        <a:xfrm>
          <a:off x="536257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0" name="Line 10"/>
        <xdr:cNvSpPr>
          <a:spLocks/>
        </xdr:cNvSpPr>
      </xdr:nvSpPr>
      <xdr:spPr>
        <a:xfrm>
          <a:off x="633412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1" name="Line 11"/>
        <xdr:cNvSpPr>
          <a:spLocks/>
        </xdr:cNvSpPr>
      </xdr:nvSpPr>
      <xdr:spPr>
        <a:xfrm>
          <a:off x="6334125" y="461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5</xdr:col>
      <xdr:colOff>9525</xdr:colOff>
      <xdr:row>139</xdr:row>
      <xdr:rowOff>0</xdr:rowOff>
    </xdr:to>
    <xdr:sp>
      <xdr:nvSpPr>
        <xdr:cNvPr id="12" name="Line 12"/>
        <xdr:cNvSpPr>
          <a:spLocks/>
        </xdr:cNvSpPr>
      </xdr:nvSpPr>
      <xdr:spPr>
        <a:xfrm>
          <a:off x="5362575" y="46110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87</xdr:row>
      <xdr:rowOff>0</xdr:rowOff>
    </xdr:from>
    <xdr:to>
      <xdr:col>4</xdr:col>
      <xdr:colOff>447675</xdr:colOff>
      <xdr:row>91</xdr:row>
      <xdr:rowOff>238125</xdr:rowOff>
    </xdr:to>
    <xdr:sp>
      <xdr:nvSpPr>
        <xdr:cNvPr id="13" name="Line 13"/>
        <xdr:cNvSpPr>
          <a:spLocks/>
        </xdr:cNvSpPr>
      </xdr:nvSpPr>
      <xdr:spPr>
        <a:xfrm>
          <a:off x="4572000" y="309372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93</xdr:row>
      <xdr:rowOff>9525</xdr:rowOff>
    </xdr:from>
    <xdr:to>
      <xdr:col>4</xdr:col>
      <xdr:colOff>333375</xdr:colOff>
      <xdr:row>98</xdr:row>
      <xdr:rowOff>0</xdr:rowOff>
    </xdr:to>
    <xdr:sp>
      <xdr:nvSpPr>
        <xdr:cNvPr id="14" name="Line 14"/>
        <xdr:cNvSpPr>
          <a:spLocks/>
        </xdr:cNvSpPr>
      </xdr:nvSpPr>
      <xdr:spPr>
        <a:xfrm>
          <a:off x="4457700" y="328136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KQKD%20quy%20I,II,III,%20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PS%202013%20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P Quy I"/>
      <sheetName val="VP Quy II"/>
      <sheetName val="VP Quy III"/>
      <sheetName val="VP Quy IV"/>
      <sheetName val="CTy Quy I"/>
      <sheetName val="CTy Quy II"/>
      <sheetName val="Sheet1"/>
      <sheetName val="Sheet3"/>
      <sheetName val="Cty Quy III"/>
      <sheetName val="Sheet2"/>
      <sheetName val="Sheet4"/>
      <sheetName val="Sưa quy IV"/>
      <sheetName val="Sheet6"/>
      <sheetName val="CTy QUYIV"/>
      <sheetName val="CDKT KToan"/>
      <sheetName val="KQKDKtoan"/>
      <sheetName val="But DC"/>
      <sheetName val="LCTTKtoan"/>
    </sheetNames>
    <sheetDataSet>
      <sheetData sheetId="4">
        <row r="19">
          <cell r="C19">
            <v>2485960</v>
          </cell>
        </row>
        <row r="21">
          <cell r="C21">
            <v>220627225</v>
          </cell>
        </row>
        <row r="29">
          <cell r="C29">
            <v>-5865680808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SKT"/>
      <sheetName val="Quy I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1">
        <row r="7">
          <cell r="C7">
            <v>83683629</v>
          </cell>
        </row>
        <row r="16">
          <cell r="C16">
            <v>415579137</v>
          </cell>
        </row>
        <row r="146">
          <cell r="F146">
            <v>1164668460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06">
      <selection activeCell="D15" sqref="D15"/>
    </sheetView>
  </sheetViews>
  <sheetFormatPr defaultColWidth="9.00390625" defaultRowHeight="18.75" customHeight="1"/>
  <cols>
    <col min="1" max="1" width="37.50390625" style="116" customWidth="1"/>
    <col min="2" max="2" width="6.875" style="116" customWidth="1"/>
    <col min="3" max="3" width="7.625" style="116" customWidth="1"/>
    <col min="4" max="4" width="17.00390625" style="115" customWidth="1"/>
    <col min="5" max="5" width="17.125" style="115" customWidth="1"/>
    <col min="6" max="16384" width="9.00390625" style="116" customWidth="1"/>
  </cols>
  <sheetData>
    <row r="1" spans="1:4" ht="21.75" customHeight="1">
      <c r="A1" s="249" t="s">
        <v>155</v>
      </c>
      <c r="B1" s="249"/>
      <c r="C1" s="249"/>
      <c r="D1" s="114"/>
    </row>
    <row r="2" spans="1:5" ht="21.75" customHeight="1">
      <c r="A2" s="250" t="s">
        <v>156</v>
      </c>
      <c r="B2" s="250"/>
      <c r="C2" s="250"/>
      <c r="D2" s="250"/>
      <c r="E2" s="250"/>
    </row>
    <row r="3" spans="1:5" ht="21.75" customHeight="1">
      <c r="A3" s="248" t="s">
        <v>157</v>
      </c>
      <c r="B3" s="248"/>
      <c r="C3" s="248"/>
      <c r="D3" s="248"/>
      <c r="E3" s="248"/>
    </row>
    <row r="4" spans="1:5" ht="21.75" customHeight="1">
      <c r="A4" s="118"/>
      <c r="B4" s="118"/>
      <c r="C4" s="251" t="s">
        <v>158</v>
      </c>
      <c r="D4" s="251"/>
      <c r="E4" s="251"/>
    </row>
    <row r="5" spans="1:5" ht="36" customHeight="1">
      <c r="A5" s="119" t="s">
        <v>159</v>
      </c>
      <c r="B5" s="120" t="s">
        <v>160</v>
      </c>
      <c r="C5" s="120" t="s">
        <v>161</v>
      </c>
      <c r="D5" s="120" t="s">
        <v>34</v>
      </c>
      <c r="E5" s="120" t="s">
        <v>35</v>
      </c>
    </row>
    <row r="6" spans="1:5" ht="18.75" customHeight="1">
      <c r="A6" s="121">
        <v>1</v>
      </c>
      <c r="B6" s="122">
        <v>2</v>
      </c>
      <c r="C6" s="123">
        <v>3</v>
      </c>
      <c r="D6" s="124">
        <v>4</v>
      </c>
      <c r="E6" s="124">
        <v>5</v>
      </c>
    </row>
    <row r="7" spans="1:5" ht="18.75" customHeight="1">
      <c r="A7" s="125" t="s">
        <v>162</v>
      </c>
      <c r="B7" s="126"/>
      <c r="C7" s="127"/>
      <c r="D7" s="128"/>
      <c r="E7" s="128"/>
    </row>
    <row r="8" spans="1:5" s="133" customFormat="1" ht="19.5" customHeight="1">
      <c r="A8" s="129" t="s">
        <v>163</v>
      </c>
      <c r="B8" s="130" t="s">
        <v>164</v>
      </c>
      <c r="C8" s="131"/>
      <c r="D8" s="132">
        <f>D9+D15+D22+D25</f>
        <v>42045426711</v>
      </c>
      <c r="E8" s="132">
        <f>E9+E15+E22+E25</f>
        <v>49746700661</v>
      </c>
    </row>
    <row r="9" spans="1:5" s="133" customFormat="1" ht="18.75" customHeight="1">
      <c r="A9" s="134" t="s">
        <v>165</v>
      </c>
      <c r="B9" s="130" t="s">
        <v>166</v>
      </c>
      <c r="C9" s="131"/>
      <c r="D9" s="132">
        <f>SUM(D10:D11)</f>
        <v>2239441733</v>
      </c>
      <c r="E9" s="132">
        <f>SUM(E10:E11)</f>
        <v>499262766</v>
      </c>
    </row>
    <row r="10" spans="1:5" ht="18.75" customHeight="1">
      <c r="A10" s="135" t="s">
        <v>167</v>
      </c>
      <c r="B10" s="136" t="s">
        <v>168</v>
      </c>
      <c r="C10" s="137" t="s">
        <v>169</v>
      </c>
      <c r="D10" s="138">
        <f>105297293+2134144440</f>
        <v>2239441733</v>
      </c>
      <c r="E10" s="139">
        <v>499262766</v>
      </c>
    </row>
    <row r="11" spans="1:5" ht="18.75" customHeight="1">
      <c r="A11" s="140" t="s">
        <v>170</v>
      </c>
      <c r="B11" s="136" t="s">
        <v>171</v>
      </c>
      <c r="C11" s="137"/>
      <c r="D11" s="141"/>
      <c r="E11" s="139"/>
    </row>
    <row r="12" spans="1:5" ht="36" customHeight="1">
      <c r="A12" s="142" t="s">
        <v>172</v>
      </c>
      <c r="B12" s="130" t="s">
        <v>173</v>
      </c>
      <c r="C12" s="131" t="s">
        <v>174</v>
      </c>
      <c r="D12" s="143"/>
      <c r="E12" s="144"/>
    </row>
    <row r="13" spans="1:5" ht="18.75" customHeight="1">
      <c r="A13" s="135" t="s">
        <v>175</v>
      </c>
      <c r="B13" s="136" t="s">
        <v>176</v>
      </c>
      <c r="C13" s="137"/>
      <c r="D13" s="143"/>
      <c r="E13" s="144"/>
    </row>
    <row r="14" spans="1:5" ht="18.75" customHeight="1">
      <c r="A14" s="135" t="s">
        <v>177</v>
      </c>
      <c r="B14" s="136">
        <v>129</v>
      </c>
      <c r="C14" s="137"/>
      <c r="D14" s="143"/>
      <c r="E14" s="144"/>
    </row>
    <row r="15" spans="1:5" s="133" customFormat="1" ht="18.75" customHeight="1">
      <c r="A15" s="142" t="s">
        <v>178</v>
      </c>
      <c r="B15" s="130" t="s">
        <v>179</v>
      </c>
      <c r="C15" s="131"/>
      <c r="D15" s="145">
        <f>SUM(D16:D21)</f>
        <v>15914185817</v>
      </c>
      <c r="E15" s="132">
        <f>SUM(E16:E21)</f>
        <v>20578402718</v>
      </c>
    </row>
    <row r="16" spans="1:5" ht="18.75" customHeight="1">
      <c r="A16" s="135" t="s">
        <v>180</v>
      </c>
      <c r="B16" s="136" t="s">
        <v>181</v>
      </c>
      <c r="C16" s="137"/>
      <c r="D16" s="141">
        <v>11013437970</v>
      </c>
      <c r="E16" s="139">
        <v>17374920928</v>
      </c>
    </row>
    <row r="17" spans="1:5" ht="18.75" customHeight="1">
      <c r="A17" s="135" t="s">
        <v>182</v>
      </c>
      <c r="B17" s="136" t="s">
        <v>183</v>
      </c>
      <c r="C17" s="137"/>
      <c r="D17" s="141">
        <v>1716780270</v>
      </c>
      <c r="E17" s="139">
        <v>1748412611</v>
      </c>
    </row>
    <row r="18" spans="1:5" ht="18.75" customHeight="1">
      <c r="A18" s="135" t="s">
        <v>184</v>
      </c>
      <c r="B18" s="136">
        <v>133</v>
      </c>
      <c r="C18" s="137"/>
      <c r="D18" s="141">
        <f>123773656492-121681075864</f>
        <v>2092580628</v>
      </c>
      <c r="E18" s="139"/>
    </row>
    <row r="19" spans="1:5" ht="36" customHeight="1">
      <c r="A19" s="135" t="s">
        <v>185</v>
      </c>
      <c r="B19" s="136">
        <v>134</v>
      </c>
      <c r="C19" s="137"/>
      <c r="D19" s="143"/>
      <c r="E19" s="144"/>
    </row>
    <row r="20" spans="1:5" ht="19.5" customHeight="1">
      <c r="A20" s="135" t="s">
        <v>186</v>
      </c>
      <c r="B20" s="136">
        <v>135</v>
      </c>
      <c r="C20" s="137" t="s">
        <v>187</v>
      </c>
      <c r="D20" s="141">
        <v>2244919098</v>
      </c>
      <c r="E20" s="139">
        <v>2608601328</v>
      </c>
    </row>
    <row r="21" spans="1:5" ht="36" customHeight="1">
      <c r="A21" s="135" t="s">
        <v>188</v>
      </c>
      <c r="B21" s="136" t="s">
        <v>189</v>
      </c>
      <c r="C21" s="137"/>
      <c r="D21" s="146">
        <f>0-1153532149</f>
        <v>-1153532149</v>
      </c>
      <c r="E21" s="147">
        <v>-1153532149</v>
      </c>
    </row>
    <row r="22" spans="1:5" s="133" customFormat="1" ht="19.5" customHeight="1">
      <c r="A22" s="142" t="s">
        <v>190</v>
      </c>
      <c r="B22" s="130" t="s">
        <v>191</v>
      </c>
      <c r="C22" s="131"/>
      <c r="D22" s="145">
        <f>SUM(D23:D24)</f>
        <v>21175402282</v>
      </c>
      <c r="E22" s="132">
        <f>SUM(E23:E24)</f>
        <v>26518989574</v>
      </c>
    </row>
    <row r="23" spans="1:5" ht="19.5" customHeight="1">
      <c r="A23" s="135" t="s">
        <v>192</v>
      </c>
      <c r="B23" s="136" t="s">
        <v>193</v>
      </c>
      <c r="C23" s="137" t="s">
        <v>194</v>
      </c>
      <c r="D23" s="141">
        <f>60084140+8568484254+739499308+6751481001+4590768094+111083451+354002034</f>
        <v>21175402282</v>
      </c>
      <c r="E23" s="139">
        <v>26518989574</v>
      </c>
    </row>
    <row r="24" spans="1:5" ht="19.5" customHeight="1">
      <c r="A24" s="135" t="s">
        <v>195</v>
      </c>
      <c r="B24" s="136" t="s">
        <v>196</v>
      </c>
      <c r="C24" s="137"/>
      <c r="D24" s="143"/>
      <c r="E24" s="144"/>
    </row>
    <row r="25" spans="1:5" s="133" customFormat="1" ht="19.5" customHeight="1">
      <c r="A25" s="148" t="s">
        <v>197</v>
      </c>
      <c r="B25" s="130">
        <v>150</v>
      </c>
      <c r="C25" s="131"/>
      <c r="D25" s="145">
        <f>SUM(D26:D29)</f>
        <v>2716396879</v>
      </c>
      <c r="E25" s="132">
        <f>SUM(E26:E29)</f>
        <v>2150045603</v>
      </c>
    </row>
    <row r="26" spans="1:5" ht="19.5" customHeight="1">
      <c r="A26" s="135" t="s">
        <v>198</v>
      </c>
      <c r="B26" s="136">
        <v>151</v>
      </c>
      <c r="C26" s="137"/>
      <c r="D26" s="141">
        <v>1241970470</v>
      </c>
      <c r="E26" s="139">
        <v>937161470</v>
      </c>
    </row>
    <row r="27" spans="1:5" ht="19.5" customHeight="1">
      <c r="A27" s="135" t="s">
        <v>199</v>
      </c>
      <c r="B27" s="136">
        <v>152</v>
      </c>
      <c r="C27" s="137"/>
      <c r="D27" s="141">
        <f>204106925-26407161</f>
        <v>177699764</v>
      </c>
      <c r="E27" s="139">
        <v>39985028</v>
      </c>
    </row>
    <row r="28" spans="1:5" ht="19.5" customHeight="1">
      <c r="A28" s="135" t="s">
        <v>200</v>
      </c>
      <c r="B28" s="136">
        <v>154</v>
      </c>
      <c r="C28" s="137" t="s">
        <v>201</v>
      </c>
      <c r="D28" s="149"/>
      <c r="E28" s="150"/>
    </row>
    <row r="29" spans="1:5" ht="19.5" customHeight="1">
      <c r="A29" s="135" t="s">
        <v>202</v>
      </c>
      <c r="B29" s="136">
        <v>158</v>
      </c>
      <c r="C29" s="137"/>
      <c r="D29" s="141">
        <v>1296726645</v>
      </c>
      <c r="E29" s="139">
        <v>1172899105</v>
      </c>
    </row>
    <row r="30" spans="1:5" ht="19.5" customHeight="1">
      <c r="A30" s="129" t="s">
        <v>203</v>
      </c>
      <c r="B30" s="130" t="s">
        <v>204</v>
      </c>
      <c r="C30" s="137"/>
      <c r="D30" s="145">
        <f>D31+D37+D48+D51+D56</f>
        <v>88726165139</v>
      </c>
      <c r="E30" s="132">
        <f>E31+E37+E48+E51+E56</f>
        <v>88807348711</v>
      </c>
    </row>
    <row r="31" spans="1:5" s="133" customFormat="1" ht="19.5" customHeight="1">
      <c r="A31" s="148" t="s">
        <v>205</v>
      </c>
      <c r="B31" s="130">
        <v>210</v>
      </c>
      <c r="C31" s="131"/>
      <c r="D31" s="145"/>
      <c r="E31" s="132">
        <v>0</v>
      </c>
    </row>
    <row r="32" spans="1:5" ht="19.5" customHeight="1">
      <c r="A32" s="135" t="s">
        <v>206</v>
      </c>
      <c r="B32" s="136">
        <v>211</v>
      </c>
      <c r="C32" s="137"/>
      <c r="D32" s="143"/>
      <c r="E32" s="144"/>
    </row>
    <row r="33" spans="1:5" ht="36" customHeight="1">
      <c r="A33" s="135" t="s">
        <v>207</v>
      </c>
      <c r="B33" s="136">
        <v>212</v>
      </c>
      <c r="C33" s="137"/>
      <c r="D33" s="143"/>
      <c r="E33" s="144"/>
    </row>
    <row r="34" spans="1:5" ht="19.5" customHeight="1">
      <c r="A34" s="151" t="s">
        <v>208</v>
      </c>
      <c r="B34" s="152">
        <v>213</v>
      </c>
      <c r="C34" s="153" t="s">
        <v>209</v>
      </c>
      <c r="D34" s="154"/>
      <c r="E34" s="155"/>
    </row>
    <row r="35" spans="1:5" ht="19.5" customHeight="1">
      <c r="A35" s="156" t="s">
        <v>210</v>
      </c>
      <c r="B35" s="157">
        <v>218</v>
      </c>
      <c r="C35" s="158" t="s">
        <v>211</v>
      </c>
      <c r="D35" s="159"/>
      <c r="E35" s="160"/>
    </row>
    <row r="36" spans="1:5" ht="19.5" customHeight="1">
      <c r="A36" s="135" t="s">
        <v>212</v>
      </c>
      <c r="B36" s="136">
        <v>219</v>
      </c>
      <c r="C36" s="137"/>
      <c r="D36" s="143"/>
      <c r="E36" s="144"/>
    </row>
    <row r="37" spans="1:5" ht="19.5" customHeight="1">
      <c r="A37" s="142" t="s">
        <v>213</v>
      </c>
      <c r="B37" s="130">
        <v>220</v>
      </c>
      <c r="C37" s="137"/>
      <c r="D37" s="145">
        <f>D38+D41+D44+D47</f>
        <v>76207687044</v>
      </c>
      <c r="E37" s="132">
        <f>E38+E41+E44+E47</f>
        <v>76288870616</v>
      </c>
    </row>
    <row r="38" spans="1:5" ht="19.5" customHeight="1">
      <c r="A38" s="135" t="s">
        <v>214</v>
      </c>
      <c r="B38" s="136">
        <v>221</v>
      </c>
      <c r="C38" s="137" t="s">
        <v>215</v>
      </c>
      <c r="D38" s="141">
        <f>D39+D40</f>
        <v>49068348332</v>
      </c>
      <c r="E38" s="139">
        <f>E39+E40</f>
        <v>49711336246</v>
      </c>
    </row>
    <row r="39" spans="1:5" ht="19.5" customHeight="1">
      <c r="A39" s="135" t="s">
        <v>216</v>
      </c>
      <c r="B39" s="136">
        <v>222</v>
      </c>
      <c r="C39" s="137"/>
      <c r="D39" s="141">
        <v>93014306436</v>
      </c>
      <c r="E39" s="139">
        <v>92509328270</v>
      </c>
    </row>
    <row r="40" spans="1:5" ht="19.5" customHeight="1">
      <c r="A40" s="135" t="s">
        <v>217</v>
      </c>
      <c r="B40" s="136">
        <v>223</v>
      </c>
      <c r="C40" s="137"/>
      <c r="D40" s="146">
        <f>0-44726020519+780062415</f>
        <v>-43945958104</v>
      </c>
      <c r="E40" s="147">
        <v>-42797992024</v>
      </c>
    </row>
    <row r="41" spans="1:5" ht="19.5" customHeight="1">
      <c r="A41" s="135" t="s">
        <v>218</v>
      </c>
      <c r="B41" s="136">
        <v>224</v>
      </c>
      <c r="C41" s="137" t="s">
        <v>219</v>
      </c>
      <c r="D41" s="143"/>
      <c r="E41" s="144"/>
    </row>
    <row r="42" spans="1:5" ht="19.5" customHeight="1">
      <c r="A42" s="135" t="s">
        <v>216</v>
      </c>
      <c r="B42" s="136">
        <v>225</v>
      </c>
      <c r="C42" s="137"/>
      <c r="D42" s="143"/>
      <c r="E42" s="144"/>
    </row>
    <row r="43" spans="1:5" ht="19.5" customHeight="1">
      <c r="A43" s="135" t="s">
        <v>217</v>
      </c>
      <c r="B43" s="136">
        <v>226</v>
      </c>
      <c r="C43" s="137"/>
      <c r="D43" s="143"/>
      <c r="E43" s="144"/>
    </row>
    <row r="44" spans="1:5" ht="19.5" customHeight="1">
      <c r="A44" s="135" t="s">
        <v>220</v>
      </c>
      <c r="B44" s="136">
        <v>227</v>
      </c>
      <c r="C44" s="137" t="s">
        <v>221</v>
      </c>
      <c r="D44" s="141">
        <f>D45+D46</f>
        <v>1140216671</v>
      </c>
      <c r="E44" s="139">
        <f>E45+E46</f>
        <v>1156919050</v>
      </c>
    </row>
    <row r="45" spans="1:5" ht="19.5" customHeight="1">
      <c r="A45" s="135" t="s">
        <v>216</v>
      </c>
      <c r="B45" s="136">
        <v>228</v>
      </c>
      <c r="C45" s="137"/>
      <c r="D45" s="141">
        <v>1920279086</v>
      </c>
      <c r="E45" s="139">
        <v>1920279086</v>
      </c>
    </row>
    <row r="46" spans="1:5" ht="19.5" customHeight="1">
      <c r="A46" s="135" t="s">
        <v>217</v>
      </c>
      <c r="B46" s="136">
        <v>229</v>
      </c>
      <c r="C46" s="137"/>
      <c r="D46" s="146">
        <f>0-395964080-29000000-355098335</f>
        <v>-780062415</v>
      </c>
      <c r="E46" s="147">
        <v>-763360036</v>
      </c>
    </row>
    <row r="47" spans="1:5" ht="19.5" customHeight="1">
      <c r="A47" s="135" t="s">
        <v>222</v>
      </c>
      <c r="B47" s="136">
        <v>230</v>
      </c>
      <c r="C47" s="137" t="s">
        <v>223</v>
      </c>
      <c r="D47" s="141">
        <v>25999122041</v>
      </c>
      <c r="E47" s="139">
        <v>25420615320</v>
      </c>
    </row>
    <row r="48" spans="1:5" s="133" customFormat="1" ht="19.5" customHeight="1">
      <c r="A48" s="142" t="s">
        <v>224</v>
      </c>
      <c r="B48" s="130">
        <v>240</v>
      </c>
      <c r="C48" s="137" t="s">
        <v>225</v>
      </c>
      <c r="D48" s="161"/>
      <c r="E48" s="162"/>
    </row>
    <row r="49" spans="1:5" ht="19.5" customHeight="1">
      <c r="A49" s="135" t="s">
        <v>216</v>
      </c>
      <c r="B49" s="136">
        <v>241</v>
      </c>
      <c r="C49" s="137"/>
      <c r="D49" s="143"/>
      <c r="E49" s="144"/>
    </row>
    <row r="50" spans="1:5" ht="19.5" customHeight="1">
      <c r="A50" s="135" t="s">
        <v>226</v>
      </c>
      <c r="B50" s="136">
        <v>242</v>
      </c>
      <c r="C50" s="137"/>
      <c r="D50" s="143"/>
      <c r="E50" s="144"/>
    </row>
    <row r="51" spans="1:5" s="133" customFormat="1" ht="19.5" customHeight="1">
      <c r="A51" s="148" t="s">
        <v>227</v>
      </c>
      <c r="B51" s="130">
        <v>250</v>
      </c>
      <c r="C51" s="131"/>
      <c r="D51" s="145">
        <f>SUM(D52:D55)</f>
        <v>9693532491</v>
      </c>
      <c r="E51" s="132">
        <f>SUM(E52:E55)</f>
        <v>9693532491</v>
      </c>
    </row>
    <row r="52" spans="1:5" ht="19.5" customHeight="1">
      <c r="A52" s="135" t="s">
        <v>228</v>
      </c>
      <c r="B52" s="136">
        <v>251</v>
      </c>
      <c r="C52" s="137"/>
      <c r="D52" s="141">
        <v>3367610090</v>
      </c>
      <c r="E52" s="139">
        <v>3367610090</v>
      </c>
    </row>
    <row r="53" spans="1:5" ht="19.5" customHeight="1">
      <c r="A53" s="135" t="s">
        <v>229</v>
      </c>
      <c r="B53" s="136">
        <v>252</v>
      </c>
      <c r="C53" s="137"/>
      <c r="D53" s="141">
        <v>1475086581</v>
      </c>
      <c r="E53" s="139">
        <v>1475086581</v>
      </c>
    </row>
    <row r="54" spans="1:5" ht="19.5" customHeight="1">
      <c r="A54" s="135" t="s">
        <v>230</v>
      </c>
      <c r="B54" s="136">
        <v>258</v>
      </c>
      <c r="C54" s="137" t="s">
        <v>231</v>
      </c>
      <c r="D54" s="141">
        <v>4850835820</v>
      </c>
      <c r="E54" s="139">
        <v>4850835820</v>
      </c>
    </row>
    <row r="55" spans="1:5" ht="19.5" customHeight="1">
      <c r="A55" s="135" t="s">
        <v>232</v>
      </c>
      <c r="B55" s="136">
        <v>259</v>
      </c>
      <c r="C55" s="137"/>
      <c r="D55" s="143"/>
      <c r="E55" s="144"/>
    </row>
    <row r="56" spans="1:5" ht="19.5" customHeight="1">
      <c r="A56" s="148" t="s">
        <v>233</v>
      </c>
      <c r="B56" s="130">
        <v>260</v>
      </c>
      <c r="C56" s="137"/>
      <c r="D56" s="145">
        <f>SUM(D57:D59)</f>
        <v>2824945604</v>
      </c>
      <c r="E56" s="132">
        <f>SUM(E57:E59)</f>
        <v>2824945604</v>
      </c>
    </row>
    <row r="57" spans="1:5" ht="19.5" customHeight="1">
      <c r="A57" s="163" t="s">
        <v>234</v>
      </c>
      <c r="B57" s="136">
        <v>261</v>
      </c>
      <c r="C57" s="137" t="s">
        <v>235</v>
      </c>
      <c r="D57" s="141">
        <f>4084544689-1913903347</f>
        <v>2170641342</v>
      </c>
      <c r="E57" s="139">
        <v>2170641342</v>
      </c>
    </row>
    <row r="58" spans="1:5" ht="19.5" customHeight="1">
      <c r="A58" s="163" t="s">
        <v>236</v>
      </c>
      <c r="B58" s="136">
        <v>262</v>
      </c>
      <c r="C58" s="137" t="s">
        <v>237</v>
      </c>
      <c r="D58" s="141">
        <v>385238623</v>
      </c>
      <c r="E58" s="139">
        <v>385238623</v>
      </c>
    </row>
    <row r="59" spans="1:5" ht="19.5" customHeight="1">
      <c r="A59" s="163" t="s">
        <v>238</v>
      </c>
      <c r="B59" s="136">
        <v>268</v>
      </c>
      <c r="C59" s="137"/>
      <c r="D59" s="141">
        <v>269065639</v>
      </c>
      <c r="E59" s="139">
        <v>269065639</v>
      </c>
    </row>
    <row r="60" spans="1:5" s="133" customFormat="1" ht="19.5" customHeight="1">
      <c r="A60" s="142" t="s">
        <v>239</v>
      </c>
      <c r="B60" s="130">
        <v>269</v>
      </c>
      <c r="C60" s="131"/>
      <c r="D60" s="161"/>
      <c r="E60" s="162"/>
    </row>
    <row r="61" spans="1:5" ht="19.5" customHeight="1">
      <c r="A61" s="129" t="s">
        <v>240</v>
      </c>
      <c r="B61" s="130">
        <v>270</v>
      </c>
      <c r="C61" s="137"/>
      <c r="D61" s="145">
        <f>D8+D30</f>
        <v>130771591850</v>
      </c>
      <c r="E61" s="132">
        <f>E8+E30</f>
        <v>138554049372</v>
      </c>
    </row>
    <row r="62" spans="1:5" ht="19.5" customHeight="1">
      <c r="A62" s="164" t="s">
        <v>241</v>
      </c>
      <c r="B62" s="130"/>
      <c r="C62" s="137"/>
      <c r="D62" s="143"/>
      <c r="E62" s="144"/>
    </row>
    <row r="63" spans="1:5" ht="19.5" customHeight="1">
      <c r="A63" s="129" t="s">
        <v>242</v>
      </c>
      <c r="B63" s="130" t="s">
        <v>243</v>
      </c>
      <c r="C63" s="137"/>
      <c r="D63" s="145">
        <f>D64+D76</f>
        <v>61087154261</v>
      </c>
      <c r="E63" s="132">
        <f>E64+E76</f>
        <v>63003938922</v>
      </c>
    </row>
    <row r="64" spans="1:5" ht="19.5" customHeight="1">
      <c r="A64" s="142" t="s">
        <v>244</v>
      </c>
      <c r="B64" s="130" t="s">
        <v>245</v>
      </c>
      <c r="C64" s="137"/>
      <c r="D64" s="145">
        <f>SUM(D65:D75)</f>
        <v>61069154261</v>
      </c>
      <c r="E64" s="132">
        <f>SUM(E65:E75)</f>
        <v>62985938922</v>
      </c>
    </row>
    <row r="65" spans="1:5" ht="21" customHeight="1">
      <c r="A65" s="140" t="s">
        <v>246</v>
      </c>
      <c r="B65" s="136" t="s">
        <v>247</v>
      </c>
      <c r="C65" s="137" t="s">
        <v>248</v>
      </c>
      <c r="D65" s="141">
        <v>10588259622</v>
      </c>
      <c r="E65" s="139">
        <v>12554280746</v>
      </c>
    </row>
    <row r="66" spans="1:5" ht="21" customHeight="1">
      <c r="A66" s="135" t="s">
        <v>249</v>
      </c>
      <c r="B66" s="136">
        <v>312</v>
      </c>
      <c r="C66" s="137"/>
      <c r="D66" s="141">
        <v>7615958013</v>
      </c>
      <c r="E66" s="139">
        <v>7523060984</v>
      </c>
    </row>
    <row r="67" spans="1:5" ht="21" customHeight="1">
      <c r="A67" s="135" t="s">
        <v>250</v>
      </c>
      <c r="B67" s="136">
        <v>313</v>
      </c>
      <c r="C67" s="137"/>
      <c r="D67" s="141">
        <v>23422856159</v>
      </c>
      <c r="E67" s="139">
        <v>21371059636</v>
      </c>
    </row>
    <row r="68" spans="1:5" ht="21" customHeight="1">
      <c r="A68" s="135" t="s">
        <v>251</v>
      </c>
      <c r="B68" s="136">
        <v>314</v>
      </c>
      <c r="C68" s="137" t="s">
        <v>252</v>
      </c>
      <c r="D68" s="141">
        <f>916413177-26407161</f>
        <v>890006016</v>
      </c>
      <c r="E68" s="139">
        <v>1496955883</v>
      </c>
    </row>
    <row r="69" spans="1:5" ht="21" customHeight="1">
      <c r="A69" s="151" t="s">
        <v>253</v>
      </c>
      <c r="B69" s="152">
        <v>315</v>
      </c>
      <c r="C69" s="153"/>
      <c r="D69" s="165">
        <v>3315572764</v>
      </c>
      <c r="E69" s="166">
        <v>4289981804</v>
      </c>
    </row>
    <row r="70" spans="1:5" ht="19.5" customHeight="1">
      <c r="A70" s="156" t="s">
        <v>254</v>
      </c>
      <c r="B70" s="157">
        <v>316</v>
      </c>
      <c r="C70" s="158" t="s">
        <v>255</v>
      </c>
      <c r="D70" s="159">
        <v>39535056</v>
      </c>
      <c r="E70" s="160">
        <v>302695021</v>
      </c>
    </row>
    <row r="71" spans="1:5" ht="19.5" customHeight="1">
      <c r="A71" s="135" t="s">
        <v>256</v>
      </c>
      <c r="B71" s="136">
        <v>317</v>
      </c>
      <c r="C71" s="137"/>
      <c r="D71" s="141">
        <f>121681075864-121681075864</f>
        <v>0</v>
      </c>
      <c r="E71" s="139"/>
    </row>
    <row r="72" spans="1:5" ht="36" customHeight="1">
      <c r="A72" s="135" t="s">
        <v>257</v>
      </c>
      <c r="B72" s="136">
        <v>318</v>
      </c>
      <c r="C72" s="137"/>
      <c r="D72" s="143"/>
      <c r="E72" s="144"/>
    </row>
    <row r="73" spans="1:5" ht="19.5" customHeight="1">
      <c r="A73" s="135" t="s">
        <v>258</v>
      </c>
      <c r="B73" s="136">
        <v>319</v>
      </c>
      <c r="C73" s="137" t="s">
        <v>259</v>
      </c>
      <c r="D73" s="141">
        <v>15422471181</v>
      </c>
      <c r="E73" s="139">
        <v>15671509398</v>
      </c>
    </row>
    <row r="74" spans="1:5" ht="19.5" customHeight="1">
      <c r="A74" s="135" t="s">
        <v>260</v>
      </c>
      <c r="B74" s="136">
        <v>320</v>
      </c>
      <c r="C74" s="137"/>
      <c r="D74" s="143"/>
      <c r="E74" s="144"/>
    </row>
    <row r="75" spans="1:5" ht="19.5" customHeight="1">
      <c r="A75" s="135" t="s">
        <v>261</v>
      </c>
      <c r="B75" s="136">
        <v>323</v>
      </c>
      <c r="C75" s="137"/>
      <c r="D75" s="146">
        <f>0-225504550</f>
        <v>-225504550</v>
      </c>
      <c r="E75" s="147">
        <v>-223604550</v>
      </c>
    </row>
    <row r="76" spans="1:5" s="133" customFormat="1" ht="19.5" customHeight="1">
      <c r="A76" s="142" t="s">
        <v>262</v>
      </c>
      <c r="B76" s="130">
        <v>330</v>
      </c>
      <c r="C76" s="131"/>
      <c r="D76" s="145">
        <f>SUM(D77:D85)</f>
        <v>18000000</v>
      </c>
      <c r="E76" s="132">
        <f>SUM(E77:E85)</f>
        <v>18000000</v>
      </c>
    </row>
    <row r="77" spans="1:5" ht="19.5" customHeight="1">
      <c r="A77" s="135" t="s">
        <v>263</v>
      </c>
      <c r="B77" s="136">
        <v>331</v>
      </c>
      <c r="C77" s="137"/>
      <c r="D77" s="143"/>
      <c r="E77" s="144"/>
    </row>
    <row r="78" spans="1:5" ht="19.5" customHeight="1">
      <c r="A78" s="135" t="s">
        <v>264</v>
      </c>
      <c r="B78" s="136">
        <v>332</v>
      </c>
      <c r="C78" s="137" t="s">
        <v>265</v>
      </c>
      <c r="D78" s="143"/>
      <c r="E78" s="144"/>
    </row>
    <row r="79" spans="1:5" ht="19.5" customHeight="1">
      <c r="A79" s="135" t="s">
        <v>266</v>
      </c>
      <c r="B79" s="136">
        <v>333</v>
      </c>
      <c r="C79" s="137"/>
      <c r="D79" s="141">
        <v>18000000</v>
      </c>
      <c r="E79" s="139">
        <v>18000000</v>
      </c>
    </row>
    <row r="80" spans="1:5" ht="19.5" customHeight="1">
      <c r="A80" s="135" t="s">
        <v>267</v>
      </c>
      <c r="B80" s="136">
        <v>334</v>
      </c>
      <c r="C80" s="137" t="s">
        <v>268</v>
      </c>
      <c r="D80" s="143"/>
      <c r="E80" s="144"/>
    </row>
    <row r="81" spans="1:5" ht="19.5" customHeight="1">
      <c r="A81" s="135" t="s">
        <v>269</v>
      </c>
      <c r="B81" s="136">
        <v>335</v>
      </c>
      <c r="C81" s="137" t="s">
        <v>237</v>
      </c>
      <c r="D81" s="143"/>
      <c r="E81" s="144"/>
    </row>
    <row r="82" spans="1:5" ht="19.5" customHeight="1">
      <c r="A82" s="135" t="s">
        <v>270</v>
      </c>
      <c r="B82" s="136">
        <v>336</v>
      </c>
      <c r="C82" s="137"/>
      <c r="D82" s="141"/>
      <c r="E82" s="139"/>
    </row>
    <row r="83" spans="1:5" ht="19.5" customHeight="1">
      <c r="A83" s="135" t="s">
        <v>271</v>
      </c>
      <c r="B83" s="136">
        <v>337</v>
      </c>
      <c r="C83" s="137"/>
      <c r="D83" s="143"/>
      <c r="E83" s="144"/>
    </row>
    <row r="84" spans="1:5" ht="19.5" customHeight="1">
      <c r="A84" s="135" t="s">
        <v>272</v>
      </c>
      <c r="B84" s="136">
        <v>338</v>
      </c>
      <c r="C84" s="137"/>
      <c r="D84" s="143"/>
      <c r="E84" s="144"/>
    </row>
    <row r="85" spans="1:5" ht="36" customHeight="1">
      <c r="A85" s="135" t="s">
        <v>273</v>
      </c>
      <c r="B85" s="136">
        <v>339</v>
      </c>
      <c r="C85" s="137"/>
      <c r="D85" s="143"/>
      <c r="E85" s="144"/>
    </row>
    <row r="86" spans="1:5" ht="19.5" customHeight="1">
      <c r="A86" s="129" t="s">
        <v>274</v>
      </c>
      <c r="B86" s="130" t="s">
        <v>275</v>
      </c>
      <c r="C86" s="137"/>
      <c r="D86" s="145">
        <f>D87+D100</f>
        <v>69684437589</v>
      </c>
      <c r="E86" s="132">
        <f>E87+E100</f>
        <v>75550110450</v>
      </c>
    </row>
    <row r="87" spans="1:5" s="133" customFormat="1" ht="19.5" customHeight="1">
      <c r="A87" s="142" t="s">
        <v>276</v>
      </c>
      <c r="B87" s="130" t="s">
        <v>277</v>
      </c>
      <c r="C87" s="131"/>
      <c r="D87" s="145">
        <f>SUM(D88:D99)</f>
        <v>69684437589</v>
      </c>
      <c r="E87" s="132">
        <f>SUM(E88:E99)</f>
        <v>75550110450</v>
      </c>
    </row>
    <row r="88" spans="1:5" ht="19.5" customHeight="1">
      <c r="A88" s="135" t="s">
        <v>278</v>
      </c>
      <c r="B88" s="136" t="s">
        <v>279</v>
      </c>
      <c r="C88" s="137" t="s">
        <v>280</v>
      </c>
      <c r="D88" s="141">
        <v>60347000000</v>
      </c>
      <c r="E88" s="139">
        <v>60347000000</v>
      </c>
    </row>
    <row r="89" spans="1:5" ht="19.5" customHeight="1">
      <c r="A89" s="135" t="s">
        <v>281</v>
      </c>
      <c r="B89" s="136">
        <v>412</v>
      </c>
      <c r="C89" s="137"/>
      <c r="D89" s="141">
        <v>16075321615</v>
      </c>
      <c r="E89" s="139">
        <v>16075321615</v>
      </c>
    </row>
    <row r="90" spans="1:5" ht="19.5" customHeight="1">
      <c r="A90" s="135" t="s">
        <v>282</v>
      </c>
      <c r="B90" s="136">
        <v>413</v>
      </c>
      <c r="C90" s="137"/>
      <c r="D90" s="141"/>
      <c r="E90" s="139"/>
    </row>
    <row r="91" spans="1:5" ht="19.5" customHeight="1">
      <c r="A91" s="135" t="s">
        <v>283</v>
      </c>
      <c r="B91" s="136">
        <v>414</v>
      </c>
      <c r="C91" s="137"/>
      <c r="D91" s="146">
        <f>0-6644838836</f>
        <v>-6644838836</v>
      </c>
      <c r="E91" s="147">
        <v>-6644838836</v>
      </c>
    </row>
    <row r="92" spans="1:5" ht="19.5" customHeight="1">
      <c r="A92" s="140" t="s">
        <v>284</v>
      </c>
      <c r="B92" s="136">
        <v>415</v>
      </c>
      <c r="C92" s="137"/>
      <c r="D92" s="141"/>
      <c r="E92" s="139"/>
    </row>
    <row r="93" spans="1:5" ht="19.5" customHeight="1">
      <c r="A93" s="135" t="s">
        <v>285</v>
      </c>
      <c r="B93" s="136">
        <v>416</v>
      </c>
      <c r="C93" s="137"/>
      <c r="D93" s="141"/>
      <c r="E93" s="139"/>
    </row>
    <row r="94" spans="1:5" ht="19.5" customHeight="1">
      <c r="A94" s="135" t="s">
        <v>286</v>
      </c>
      <c r="B94" s="136">
        <v>417</v>
      </c>
      <c r="C94" s="137"/>
      <c r="D94" s="141">
        <v>11374860593</v>
      </c>
      <c r="E94" s="139">
        <v>11374860593</v>
      </c>
    </row>
    <row r="95" spans="1:5" ht="19.5" customHeight="1">
      <c r="A95" s="135" t="s">
        <v>287</v>
      </c>
      <c r="B95" s="136">
        <v>418</v>
      </c>
      <c r="C95" s="137"/>
      <c r="D95" s="141">
        <v>2025846951</v>
      </c>
      <c r="E95" s="139">
        <v>2025846951</v>
      </c>
    </row>
    <row r="96" spans="1:5" ht="19.5" customHeight="1">
      <c r="A96" s="135" t="s">
        <v>288</v>
      </c>
      <c r="B96" s="136">
        <v>419</v>
      </c>
      <c r="C96" s="137"/>
      <c r="D96" s="141"/>
      <c r="E96" s="139"/>
    </row>
    <row r="97" spans="1:5" ht="19.5" customHeight="1">
      <c r="A97" s="135" t="s">
        <v>289</v>
      </c>
      <c r="B97" s="136">
        <v>420</v>
      </c>
      <c r="C97" s="137"/>
      <c r="D97" s="146">
        <f>0-13493752734</f>
        <v>-13493752734</v>
      </c>
      <c r="E97" s="147">
        <v>-7628079873</v>
      </c>
    </row>
    <row r="98" spans="1:5" ht="19.5" customHeight="1">
      <c r="A98" s="135" t="s">
        <v>290</v>
      </c>
      <c r="B98" s="136">
        <v>421</v>
      </c>
      <c r="C98" s="137"/>
      <c r="D98" s="141"/>
      <c r="E98" s="139"/>
    </row>
    <row r="99" spans="1:5" ht="19.5" customHeight="1">
      <c r="A99" s="135" t="s">
        <v>291</v>
      </c>
      <c r="B99" s="136">
        <v>422</v>
      </c>
      <c r="C99" s="137"/>
      <c r="D99" s="141"/>
      <c r="E99" s="139"/>
    </row>
    <row r="100" spans="1:5" ht="19.5" customHeight="1">
      <c r="A100" s="142" t="s">
        <v>292</v>
      </c>
      <c r="B100" s="130">
        <v>430</v>
      </c>
      <c r="C100" s="137"/>
      <c r="D100" s="143"/>
      <c r="E100" s="144"/>
    </row>
    <row r="101" spans="1:5" ht="19.5" customHeight="1">
      <c r="A101" s="163" t="s">
        <v>293</v>
      </c>
      <c r="B101" s="136">
        <v>432</v>
      </c>
      <c r="C101" s="137"/>
      <c r="D101" s="143"/>
      <c r="E101" s="144"/>
    </row>
    <row r="102" spans="1:5" ht="19.5" customHeight="1">
      <c r="A102" s="167" t="s">
        <v>294</v>
      </c>
      <c r="B102" s="152">
        <v>433</v>
      </c>
      <c r="C102" s="153"/>
      <c r="D102" s="154"/>
      <c r="E102" s="155"/>
    </row>
    <row r="103" spans="1:5" ht="19.5" customHeight="1">
      <c r="A103" s="168" t="s">
        <v>295</v>
      </c>
      <c r="B103" s="157">
        <v>439</v>
      </c>
      <c r="C103" s="158"/>
      <c r="D103" s="169"/>
      <c r="E103" s="170"/>
    </row>
    <row r="104" spans="1:5" s="133" customFormat="1" ht="19.5" customHeight="1">
      <c r="A104" s="171" t="s">
        <v>296</v>
      </c>
      <c r="B104" s="130">
        <v>440</v>
      </c>
      <c r="C104" s="131"/>
      <c r="D104" s="145">
        <f>D63+D86</f>
        <v>130771591850</v>
      </c>
      <c r="E104" s="132">
        <f>E63+E86</f>
        <v>138554049372</v>
      </c>
    </row>
    <row r="105" spans="1:5" ht="19.5" customHeight="1">
      <c r="A105" s="172" t="s">
        <v>297</v>
      </c>
      <c r="B105" s="136"/>
      <c r="C105" s="137"/>
      <c r="D105" s="144">
        <f>D104-D61</f>
        <v>0</v>
      </c>
      <c r="E105" s="144">
        <f>E104-E61</f>
        <v>0</v>
      </c>
    </row>
    <row r="106" spans="1:5" ht="19.5" customHeight="1">
      <c r="A106" s="163" t="s">
        <v>298</v>
      </c>
      <c r="B106" s="136" t="s">
        <v>299</v>
      </c>
      <c r="C106" s="137"/>
      <c r="D106" s="139"/>
      <c r="E106" s="139">
        <f>E104-E61</f>
        <v>0</v>
      </c>
    </row>
    <row r="107" spans="1:5" ht="33" customHeight="1">
      <c r="A107" s="163" t="s">
        <v>300</v>
      </c>
      <c r="B107" s="136" t="s">
        <v>301</v>
      </c>
      <c r="C107" s="137"/>
      <c r="D107" s="173"/>
      <c r="E107" s="173"/>
    </row>
    <row r="108" spans="1:5" ht="30" customHeight="1">
      <c r="A108" s="163" t="s">
        <v>302</v>
      </c>
      <c r="B108" s="136" t="s">
        <v>303</v>
      </c>
      <c r="C108" s="137"/>
      <c r="D108" s="173"/>
      <c r="E108" s="173"/>
    </row>
    <row r="109" spans="1:5" ht="19.5" customHeight="1">
      <c r="A109" s="163" t="s">
        <v>304</v>
      </c>
      <c r="B109" s="136" t="s">
        <v>305</v>
      </c>
      <c r="C109" s="137"/>
      <c r="D109" s="173"/>
      <c r="E109" s="173"/>
    </row>
    <row r="110" spans="1:5" ht="19.5" customHeight="1">
      <c r="A110" s="163" t="s">
        <v>306</v>
      </c>
      <c r="B110" s="136" t="s">
        <v>307</v>
      </c>
      <c r="C110" s="137"/>
      <c r="D110" s="173"/>
      <c r="E110" s="173"/>
    </row>
    <row r="111" spans="1:5" ht="19.5" customHeight="1">
      <c r="A111" s="167" t="s">
        <v>308</v>
      </c>
      <c r="B111" s="152" t="s">
        <v>309</v>
      </c>
      <c r="C111" s="153"/>
      <c r="D111" s="174"/>
      <c r="E111" s="174"/>
    </row>
    <row r="112" spans="1:5" ht="6" customHeight="1">
      <c r="A112" s="175"/>
      <c r="B112" s="176"/>
      <c r="C112" s="177"/>
      <c r="D112" s="178"/>
      <c r="E112" s="178"/>
    </row>
    <row r="113" spans="1:5" ht="20.25" customHeight="1">
      <c r="A113" s="179"/>
      <c r="B113" s="247" t="s">
        <v>310</v>
      </c>
      <c r="C113" s="247"/>
      <c r="D113" s="247"/>
      <c r="E113" s="247"/>
    </row>
    <row r="114" spans="1:5" s="180" customFormat="1" ht="18.75" customHeight="1">
      <c r="A114" s="248" t="s">
        <v>311</v>
      </c>
      <c r="B114" s="248"/>
      <c r="C114" s="248"/>
      <c r="D114" s="248" t="s">
        <v>151</v>
      </c>
      <c r="E114" s="248"/>
    </row>
    <row r="115" spans="1:5" s="180" customFormat="1" ht="18.75" customHeight="1">
      <c r="A115" s="117"/>
      <c r="B115" s="133"/>
      <c r="C115" s="133"/>
      <c r="D115" s="181">
        <f>D104-D61</f>
        <v>0</v>
      </c>
      <c r="E115" s="181">
        <f>E104-E61</f>
        <v>0</v>
      </c>
    </row>
    <row r="116" spans="1:5" s="180" customFormat="1" ht="18.75" customHeight="1">
      <c r="A116" s="117"/>
      <c r="B116" s="133"/>
      <c r="C116" s="133"/>
      <c r="D116" s="181">
        <f>E104-E61</f>
        <v>0</v>
      </c>
      <c r="E116" s="181">
        <f>E104-E61</f>
        <v>0</v>
      </c>
    </row>
    <row r="117" spans="1:5" s="180" customFormat="1" ht="18.75" customHeight="1">
      <c r="A117" s="117"/>
      <c r="B117" s="133"/>
      <c r="C117" s="133"/>
      <c r="D117" s="181">
        <f>E104-E61</f>
        <v>0</v>
      </c>
      <c r="E117" s="117"/>
    </row>
    <row r="118" spans="1:5" s="180" customFormat="1" ht="16.5" customHeight="1">
      <c r="A118" s="117"/>
      <c r="B118" s="133"/>
      <c r="C118" s="133"/>
      <c r="D118" s="117"/>
      <c r="E118" s="117"/>
    </row>
    <row r="119" spans="1:5" s="133" customFormat="1" ht="31.5" customHeight="1">
      <c r="A119" s="248" t="s">
        <v>312</v>
      </c>
      <c r="B119" s="248"/>
      <c r="C119" s="248"/>
      <c r="D119" s="248" t="s">
        <v>154</v>
      </c>
      <c r="E119" s="248"/>
    </row>
  </sheetData>
  <sheetProtection/>
  <mergeCells count="9">
    <mergeCell ref="B113:E113"/>
    <mergeCell ref="A114:C114"/>
    <mergeCell ref="D114:E114"/>
    <mergeCell ref="A119:C119"/>
    <mergeCell ref="D119:E119"/>
    <mergeCell ref="A1:C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E16" sqref="E16"/>
    </sheetView>
  </sheetViews>
  <sheetFormatPr defaultColWidth="9.00390625" defaultRowHeight="15.75"/>
  <cols>
    <col min="1" max="1" width="41.875" style="185" customWidth="1"/>
    <col min="2" max="2" width="9.625" style="185" customWidth="1"/>
    <col min="3" max="3" width="19.00390625" style="230" customWidth="1"/>
    <col min="4" max="4" width="17.50390625" style="185" customWidth="1"/>
    <col min="5" max="5" width="18.625" style="185" customWidth="1"/>
    <col min="6" max="6" width="21.00390625" style="185" customWidth="1"/>
    <col min="7" max="7" width="18.50390625" style="185" customWidth="1"/>
    <col min="8" max="16384" width="9.00390625" style="185" customWidth="1"/>
  </cols>
  <sheetData>
    <row r="1" spans="1:4" ht="23.25" customHeight="1">
      <c r="A1" s="264" t="s">
        <v>385</v>
      </c>
      <c r="B1" s="264"/>
      <c r="C1" s="222"/>
      <c r="D1" s="221"/>
    </row>
    <row r="2" spans="1:4" ht="27.75" customHeight="1">
      <c r="A2" s="265" t="s">
        <v>386</v>
      </c>
      <c r="B2" s="265"/>
      <c r="C2" s="265"/>
      <c r="D2" s="265"/>
    </row>
    <row r="3" spans="1:4" ht="24.75" customHeight="1">
      <c r="A3" s="265" t="s">
        <v>387</v>
      </c>
      <c r="B3" s="265"/>
      <c r="C3" s="265"/>
      <c r="D3" s="265"/>
    </row>
    <row r="4" spans="1:4" ht="28.5" customHeight="1">
      <c r="A4" s="266" t="s">
        <v>388</v>
      </c>
      <c r="B4" s="266"/>
      <c r="C4" s="266"/>
      <c r="D4" s="266"/>
    </row>
    <row r="5" spans="1:4" ht="19.5" customHeight="1">
      <c r="A5" s="223"/>
      <c r="B5" s="224"/>
      <c r="C5" s="257" t="s">
        <v>389</v>
      </c>
      <c r="D5" s="257"/>
    </row>
    <row r="6" spans="1:4" ht="18" customHeight="1">
      <c r="A6" s="258" t="s">
        <v>316</v>
      </c>
      <c r="B6" s="260" t="s">
        <v>160</v>
      </c>
      <c r="C6" s="262" t="s">
        <v>390</v>
      </c>
      <c r="D6" s="263"/>
    </row>
    <row r="7" spans="1:4" ht="18" customHeight="1">
      <c r="A7" s="259"/>
      <c r="B7" s="261"/>
      <c r="C7" s="225" t="s">
        <v>319</v>
      </c>
      <c r="D7" s="225" t="s">
        <v>320</v>
      </c>
    </row>
    <row r="8" spans="1:4" ht="18" customHeight="1">
      <c r="A8" s="34">
        <v>1</v>
      </c>
      <c r="B8" s="34">
        <v>2</v>
      </c>
      <c r="C8" s="34">
        <v>3</v>
      </c>
      <c r="D8" s="34">
        <v>4</v>
      </c>
    </row>
    <row r="9" spans="1:4" ht="19.5" customHeight="1">
      <c r="A9" s="189" t="s">
        <v>391</v>
      </c>
      <c r="B9" s="226" t="s">
        <v>299</v>
      </c>
      <c r="C9" s="227">
        <v>4895445536</v>
      </c>
      <c r="D9" s="227">
        <v>6498085412</v>
      </c>
    </row>
    <row r="10" spans="1:4" ht="19.5" customHeight="1">
      <c r="A10" s="228" t="s">
        <v>392</v>
      </c>
      <c r="B10" s="229"/>
      <c r="D10" s="183"/>
    </row>
    <row r="11" spans="1:4" ht="19.5" customHeight="1">
      <c r="A11" s="231" t="s">
        <v>393</v>
      </c>
      <c r="B11" s="229" t="s">
        <v>301</v>
      </c>
      <c r="C11" s="183">
        <f>SUM(C12:C15)</f>
        <v>30219971</v>
      </c>
      <c r="D11" s="183">
        <f>SUM(D12:D15)</f>
        <v>65227430</v>
      </c>
    </row>
    <row r="12" spans="1:4" ht="19.5" customHeight="1">
      <c r="A12" s="228" t="s">
        <v>394</v>
      </c>
      <c r="B12" s="232" t="s">
        <v>305</v>
      </c>
      <c r="C12" s="233"/>
      <c r="D12" s="233"/>
    </row>
    <row r="13" spans="1:4" ht="19.5" customHeight="1">
      <c r="A13" s="228" t="s">
        <v>395</v>
      </c>
      <c r="B13" s="232" t="s">
        <v>307</v>
      </c>
      <c r="C13" s="233"/>
      <c r="D13" s="233"/>
    </row>
    <row r="14" spans="1:4" ht="19.5" customHeight="1">
      <c r="A14" s="228" t="s">
        <v>396</v>
      </c>
      <c r="B14" s="232" t="s">
        <v>309</v>
      </c>
      <c r="C14" s="20">
        <v>30219971</v>
      </c>
      <c r="D14" s="20">
        <v>65227430</v>
      </c>
    </row>
    <row r="15" spans="1:4" ht="19.5" customHeight="1">
      <c r="A15" s="228" t="s">
        <v>397</v>
      </c>
      <c r="B15" s="232" t="s">
        <v>398</v>
      </c>
      <c r="C15" s="233"/>
      <c r="D15" s="233"/>
    </row>
    <row r="16" spans="1:4" ht="36" customHeight="1">
      <c r="A16" s="231" t="s">
        <v>399</v>
      </c>
      <c r="B16" s="229" t="s">
        <v>334</v>
      </c>
      <c r="C16" s="183">
        <f>C9-C11</f>
        <v>4865225565</v>
      </c>
      <c r="D16" s="183">
        <f>D9-D11</f>
        <v>6432857982</v>
      </c>
    </row>
    <row r="17" spans="1:4" s="234" customFormat="1" ht="19.5" customHeight="1">
      <c r="A17" s="228" t="s">
        <v>400</v>
      </c>
      <c r="B17" s="232" t="s">
        <v>401</v>
      </c>
      <c r="C17" s="20">
        <f>7182987151-19072740+1734210174+30000000-1538866</f>
        <v>8926585719</v>
      </c>
      <c r="D17" s="20">
        <v>7716473234</v>
      </c>
    </row>
    <row r="18" spans="1:4" ht="36" customHeight="1">
      <c r="A18" s="231" t="s">
        <v>402</v>
      </c>
      <c r="B18" s="229" t="s">
        <v>347</v>
      </c>
      <c r="C18" s="194">
        <f>C16-C17</f>
        <v>-4061360154</v>
      </c>
      <c r="D18" s="235">
        <f>D16-D17</f>
        <v>-1283615252</v>
      </c>
    </row>
    <row r="19" spans="1:4" s="234" customFormat="1" ht="19.5" customHeight="1">
      <c r="A19" s="228" t="s">
        <v>403</v>
      </c>
      <c r="B19" s="232" t="s">
        <v>350</v>
      </c>
      <c r="C19" s="20">
        <v>2485960</v>
      </c>
      <c r="D19" s="20">
        <v>14802780</v>
      </c>
    </row>
    <row r="20" spans="1:4" s="234" customFormat="1" ht="19.5" customHeight="1">
      <c r="A20" s="228" t="s">
        <v>404</v>
      </c>
      <c r="B20" s="232" t="s">
        <v>352</v>
      </c>
      <c r="C20" s="20">
        <v>220627225</v>
      </c>
      <c r="D20" s="20">
        <v>168509546</v>
      </c>
    </row>
    <row r="21" spans="1:4" ht="19.5" customHeight="1">
      <c r="A21" s="236" t="s">
        <v>405</v>
      </c>
      <c r="B21" s="232" t="s">
        <v>406</v>
      </c>
      <c r="C21" s="182">
        <f>C20</f>
        <v>220627225</v>
      </c>
      <c r="D21" s="182">
        <v>168509546</v>
      </c>
    </row>
    <row r="22" spans="1:4" s="234" customFormat="1" ht="19.5" customHeight="1">
      <c r="A22" s="228" t="s">
        <v>407</v>
      </c>
      <c r="B22" s="232" t="s">
        <v>408</v>
      </c>
      <c r="C22" s="20">
        <v>41247344</v>
      </c>
      <c r="D22" s="20">
        <v>7834506</v>
      </c>
    </row>
    <row r="23" spans="1:4" s="234" customFormat="1" ht="19.5" customHeight="1">
      <c r="A23" s="228" t="s">
        <v>409</v>
      </c>
      <c r="B23" s="232" t="s">
        <v>354</v>
      </c>
      <c r="C23" s="20">
        <v>1479469640</v>
      </c>
      <c r="D23" s="20">
        <v>1906920675</v>
      </c>
    </row>
    <row r="24" spans="1:4" ht="19.5" customHeight="1">
      <c r="A24" s="231" t="s">
        <v>410</v>
      </c>
      <c r="B24" s="229" t="s">
        <v>360</v>
      </c>
      <c r="C24" s="235">
        <f>C18+C19-C20-C22-C23</f>
        <v>-5800218403</v>
      </c>
      <c r="D24" s="235">
        <f>D18+D19-D20-D22-D23</f>
        <v>-3352077199</v>
      </c>
    </row>
    <row r="25" spans="1:4" ht="19.5" customHeight="1">
      <c r="A25" s="231" t="s">
        <v>411</v>
      </c>
      <c r="B25" s="229"/>
      <c r="C25" s="233"/>
      <c r="D25" s="20"/>
    </row>
    <row r="26" spans="1:4" s="234" customFormat="1" ht="19.5" customHeight="1">
      <c r="A26" s="237" t="s">
        <v>412</v>
      </c>
      <c r="B26" s="232" t="s">
        <v>363</v>
      </c>
      <c r="C26" s="20">
        <v>6027476</v>
      </c>
      <c r="D26" s="238"/>
    </row>
    <row r="27" spans="1:7" s="234" customFormat="1" ht="19.5" customHeight="1">
      <c r="A27" s="228" t="s">
        <v>413</v>
      </c>
      <c r="B27" s="232">
        <v>32</v>
      </c>
      <c r="C27" s="198">
        <v>71489881</v>
      </c>
      <c r="D27" s="20">
        <v>441879096</v>
      </c>
      <c r="F27" s="20">
        <v>45211263099</v>
      </c>
      <c r="G27" s="20">
        <v>46943934407</v>
      </c>
    </row>
    <row r="28" spans="1:7" s="234" customFormat="1" ht="19.5" customHeight="1">
      <c r="A28" s="228" t="s">
        <v>414</v>
      </c>
      <c r="B28" s="232" t="s">
        <v>372</v>
      </c>
      <c r="C28" s="105">
        <f>C26-C27</f>
        <v>-65462405</v>
      </c>
      <c r="D28" s="105">
        <v>-441879096</v>
      </c>
      <c r="F28" s="20">
        <v>37583182173</v>
      </c>
      <c r="G28" s="20">
        <v>33450181673</v>
      </c>
    </row>
    <row r="29" spans="1:6" ht="19.5" customHeight="1">
      <c r="A29" s="231" t="s">
        <v>415</v>
      </c>
      <c r="B29" s="229" t="s">
        <v>374</v>
      </c>
      <c r="C29" s="235">
        <f>C24+C28</f>
        <v>-5865680808</v>
      </c>
      <c r="D29" s="235">
        <v>-3793956295</v>
      </c>
      <c r="E29" s="20">
        <v>4103009500</v>
      </c>
      <c r="F29" s="20"/>
    </row>
    <row r="30" spans="1:7" ht="19.5" customHeight="1">
      <c r="A30" s="228" t="s">
        <v>416</v>
      </c>
      <c r="B30" s="197" t="s">
        <v>417</v>
      </c>
      <c r="C30" s="233"/>
      <c r="D30" s="199"/>
      <c r="E30" s="20">
        <v>1734210174</v>
      </c>
      <c r="F30" s="20">
        <f>F27-F28</f>
        <v>7628080926</v>
      </c>
      <c r="G30" s="239">
        <f>G27-G28</f>
        <v>13493752734</v>
      </c>
    </row>
    <row r="31" spans="1:7" ht="19.5" customHeight="1">
      <c r="A31" s="231" t="s">
        <v>418</v>
      </c>
      <c r="B31" s="229" t="s">
        <v>376</v>
      </c>
      <c r="C31" s="233"/>
      <c r="D31" s="233"/>
      <c r="E31" s="20">
        <v>30000000</v>
      </c>
      <c r="F31" s="20"/>
      <c r="G31" s="239">
        <f>G30-F30</f>
        <v>5865671808</v>
      </c>
    </row>
    <row r="32" spans="1:7" s="243" customFormat="1" ht="19.5" customHeight="1">
      <c r="A32" s="240" t="s">
        <v>419</v>
      </c>
      <c r="B32" s="212" t="s">
        <v>380</v>
      </c>
      <c r="C32" s="241"/>
      <c r="D32" s="241"/>
      <c r="E32" s="20"/>
      <c r="F32" s="20"/>
      <c r="G32" s="242">
        <f>G31+C29</f>
        <v>-9000</v>
      </c>
    </row>
    <row r="33" spans="1:6" ht="18" customHeight="1">
      <c r="A33" s="254" t="s">
        <v>420</v>
      </c>
      <c r="B33" s="254"/>
      <c r="C33" s="254"/>
      <c r="D33" s="254"/>
      <c r="E33" s="244">
        <f>SUM(E29:E32)</f>
        <v>5867219674</v>
      </c>
      <c r="F33" s="20"/>
    </row>
    <row r="34" spans="1:6" s="243" customFormat="1" ht="30" customHeight="1">
      <c r="A34" s="255" t="s">
        <v>421</v>
      </c>
      <c r="B34" s="255"/>
      <c r="C34" s="255" t="s">
        <v>422</v>
      </c>
      <c r="D34" s="255"/>
      <c r="E34" s="244">
        <v>1538866</v>
      </c>
      <c r="F34" s="20"/>
    </row>
    <row r="35" spans="1:6" s="243" customFormat="1" ht="19.5" customHeight="1">
      <c r="A35" s="5"/>
      <c r="B35" s="5"/>
      <c r="C35" s="245"/>
      <c r="D35" s="5"/>
      <c r="E35" s="242">
        <f>E33-E34</f>
        <v>5865680808</v>
      </c>
      <c r="F35" s="242">
        <f>E35+E34</f>
        <v>5867219674</v>
      </c>
    </row>
    <row r="36" spans="1:4" s="243" customFormat="1" ht="67.5" customHeight="1">
      <c r="A36" s="256" t="s">
        <v>423</v>
      </c>
      <c r="B36" s="256"/>
      <c r="C36" s="256" t="s">
        <v>154</v>
      </c>
      <c r="D36" s="256"/>
    </row>
    <row r="37" spans="1:4" s="243" customFormat="1" ht="67.5" customHeight="1">
      <c r="A37" s="5"/>
      <c r="B37" s="5"/>
      <c r="C37" s="245"/>
      <c r="D37" s="5"/>
    </row>
    <row r="38" spans="1:4" s="243" customFormat="1" ht="4.5" customHeight="1" hidden="1">
      <c r="A38" s="5"/>
      <c r="B38" s="5"/>
      <c r="C38" s="245"/>
      <c r="D38" s="5"/>
    </row>
    <row r="39" s="243" customFormat="1" ht="22.5" customHeight="1"/>
    <row r="40" spans="1:3" s="243" customFormat="1" ht="17.25" customHeight="1">
      <c r="A40" s="252"/>
      <c r="B40" s="252"/>
      <c r="C40" s="252"/>
    </row>
    <row r="41" spans="2:4" s="243" customFormat="1" ht="29.25" customHeight="1">
      <c r="B41" s="252"/>
      <c r="C41" s="252"/>
      <c r="D41" s="252"/>
    </row>
    <row r="42" spans="1:4" s="243" customFormat="1" ht="19.5" customHeight="1">
      <c r="A42" s="246"/>
      <c r="B42" s="253"/>
      <c r="C42" s="253"/>
      <c r="D42" s="253"/>
    </row>
  </sheetData>
  <sheetProtection/>
  <mergeCells count="16">
    <mergeCell ref="C5:D5"/>
    <mergeCell ref="A6:A7"/>
    <mergeCell ref="B6:B7"/>
    <mergeCell ref="C6:D6"/>
    <mergeCell ref="A1:B1"/>
    <mergeCell ref="A2:D2"/>
    <mergeCell ref="A3:D3"/>
    <mergeCell ref="A4:D4"/>
    <mergeCell ref="A40:C40"/>
    <mergeCell ref="B41:D41"/>
    <mergeCell ref="B42:D42"/>
    <mergeCell ref="A33:D33"/>
    <mergeCell ref="A34:B34"/>
    <mergeCell ref="C34:D34"/>
    <mergeCell ref="A36:B36"/>
    <mergeCell ref="C36:D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0" sqref="A10:G10"/>
    </sheetView>
  </sheetViews>
  <sheetFormatPr defaultColWidth="9.00390625" defaultRowHeight="21.75" customHeight="1"/>
  <cols>
    <col min="1" max="1" width="10.50390625" style="2" customWidth="1"/>
    <col min="2" max="2" width="13.00390625" style="2" customWidth="1"/>
    <col min="3" max="3" width="15.75390625" style="2" customWidth="1"/>
    <col min="4" max="4" width="14.875" style="2" customWidth="1"/>
    <col min="5" max="5" width="16.25390625" style="2" customWidth="1"/>
    <col min="6" max="6" width="12.75390625" style="2" customWidth="1"/>
    <col min="7" max="7" width="7.25390625" style="2" customWidth="1"/>
    <col min="8" max="8" width="19.875" style="1" customWidth="1"/>
    <col min="9" max="9" width="9.00390625" style="2" customWidth="1"/>
    <col min="10" max="10" width="12.875" style="2" bestFit="1" customWidth="1"/>
    <col min="11" max="16384" width="9.00390625" style="2" customWidth="1"/>
  </cols>
  <sheetData>
    <row r="1" spans="1:7" ht="21.75" customHeight="1">
      <c r="A1" s="371" t="s">
        <v>0</v>
      </c>
      <c r="B1" s="371"/>
      <c r="C1" s="371"/>
      <c r="D1" s="371"/>
      <c r="E1" s="371"/>
      <c r="F1" s="371"/>
      <c r="G1" s="371"/>
    </row>
    <row r="2" spans="1:7" ht="25.5" customHeight="1">
      <c r="A2" s="265" t="s">
        <v>1</v>
      </c>
      <c r="B2" s="265"/>
      <c r="C2" s="265"/>
      <c r="D2" s="265"/>
      <c r="E2" s="265"/>
      <c r="F2" s="265"/>
      <c r="G2" s="265"/>
    </row>
    <row r="3" spans="1:7" ht="21.75" customHeight="1">
      <c r="A3" s="265" t="s">
        <v>2</v>
      </c>
      <c r="B3" s="265"/>
      <c r="C3" s="265"/>
      <c r="D3" s="265"/>
      <c r="E3" s="265"/>
      <c r="F3" s="265"/>
      <c r="G3" s="265"/>
    </row>
    <row r="4" spans="1:8" s="5" customFormat="1" ht="21.75" customHeight="1">
      <c r="A4" s="370" t="s">
        <v>3</v>
      </c>
      <c r="B4" s="370"/>
      <c r="C4" s="370"/>
      <c r="D4" s="370"/>
      <c r="E4" s="370"/>
      <c r="F4" s="3"/>
      <c r="G4" s="3"/>
      <c r="H4" s="4"/>
    </row>
    <row r="5" spans="1:7" ht="21.75" customHeight="1">
      <c r="A5" s="368" t="s">
        <v>4</v>
      </c>
      <c r="B5" s="368"/>
      <c r="C5" s="368"/>
      <c r="D5" s="368"/>
      <c r="E5" s="368"/>
      <c r="F5" s="368"/>
      <c r="G5" s="368"/>
    </row>
    <row r="6" spans="1:7" ht="42" customHeight="1">
      <c r="A6" s="369" t="s">
        <v>5</v>
      </c>
      <c r="B6" s="369"/>
      <c r="C6" s="369"/>
      <c r="D6" s="369"/>
      <c r="E6" s="369"/>
      <c r="F6" s="369"/>
      <c r="G6" s="369"/>
    </row>
    <row r="7" spans="1:7" ht="42" customHeight="1">
      <c r="A7" s="368" t="s">
        <v>6</v>
      </c>
      <c r="B7" s="368"/>
      <c r="C7" s="368"/>
      <c r="D7" s="368"/>
      <c r="E7" s="368"/>
      <c r="F7" s="368"/>
      <c r="G7" s="368"/>
    </row>
    <row r="8" spans="1:8" s="5" customFormat="1" ht="21.75" customHeight="1">
      <c r="A8" s="370" t="s">
        <v>7</v>
      </c>
      <c r="B8" s="370"/>
      <c r="C8" s="370"/>
      <c r="D8" s="370"/>
      <c r="E8" s="370"/>
      <c r="F8" s="370"/>
      <c r="G8" s="370"/>
      <c r="H8" s="4"/>
    </row>
    <row r="9" spans="1:8" s="5" customFormat="1" ht="42" customHeight="1">
      <c r="A9" s="369" t="s">
        <v>8</v>
      </c>
      <c r="B9" s="369"/>
      <c r="C9" s="369"/>
      <c r="D9" s="369"/>
      <c r="E9" s="369"/>
      <c r="F9" s="369"/>
      <c r="G9" s="369"/>
      <c r="H9" s="4"/>
    </row>
    <row r="10" spans="1:7" ht="21.75" customHeight="1">
      <c r="A10" s="368" t="s">
        <v>9</v>
      </c>
      <c r="B10" s="368"/>
      <c r="C10" s="368"/>
      <c r="D10" s="368"/>
      <c r="E10" s="368"/>
      <c r="F10" s="368"/>
      <c r="G10" s="368"/>
    </row>
    <row r="11" spans="1:8" s="5" customFormat="1" ht="21.75" customHeight="1">
      <c r="A11" s="370" t="s">
        <v>10</v>
      </c>
      <c r="B11" s="370"/>
      <c r="C11" s="370"/>
      <c r="D11" s="370"/>
      <c r="E11" s="370"/>
      <c r="F11" s="3"/>
      <c r="G11" s="3"/>
      <c r="H11" s="4"/>
    </row>
    <row r="12" spans="1:8" s="5" customFormat="1" ht="42" customHeight="1">
      <c r="A12" s="369" t="s">
        <v>11</v>
      </c>
      <c r="B12" s="369"/>
      <c r="C12" s="369"/>
      <c r="D12" s="369"/>
      <c r="E12" s="369"/>
      <c r="F12" s="369"/>
      <c r="G12" s="369"/>
      <c r="H12" s="4"/>
    </row>
    <row r="13" spans="1:8" s="5" customFormat="1" ht="21.75" customHeight="1">
      <c r="A13" s="369" t="s">
        <v>12</v>
      </c>
      <c r="B13" s="369"/>
      <c r="C13" s="369"/>
      <c r="D13" s="369"/>
      <c r="E13" s="369"/>
      <c r="F13" s="369"/>
      <c r="G13" s="369"/>
      <c r="H13" s="4"/>
    </row>
    <row r="14" spans="1:7" ht="21.75" customHeight="1">
      <c r="A14" s="368" t="s">
        <v>13</v>
      </c>
      <c r="B14" s="368"/>
      <c r="C14" s="368"/>
      <c r="D14" s="368"/>
      <c r="E14" s="368"/>
      <c r="F14" s="6"/>
      <c r="G14" s="6"/>
    </row>
    <row r="15" spans="1:8" s="5" customFormat="1" ht="21.75" customHeight="1">
      <c r="A15" s="370" t="s">
        <v>14</v>
      </c>
      <c r="B15" s="370"/>
      <c r="C15" s="370"/>
      <c r="D15" s="370"/>
      <c r="E15" s="370"/>
      <c r="F15" s="3"/>
      <c r="G15" s="3"/>
      <c r="H15" s="4"/>
    </row>
    <row r="16" spans="1:8" s="5" customFormat="1" ht="21.75" customHeight="1">
      <c r="A16" s="369" t="s">
        <v>15</v>
      </c>
      <c r="B16" s="369"/>
      <c r="C16" s="369"/>
      <c r="D16" s="369"/>
      <c r="E16" s="369"/>
      <c r="F16" s="369"/>
      <c r="G16" s="369"/>
      <c r="H16" s="4"/>
    </row>
    <row r="17" spans="1:8" s="5" customFormat="1" ht="42" customHeight="1">
      <c r="A17" s="368" t="s">
        <v>16</v>
      </c>
      <c r="B17" s="368"/>
      <c r="C17" s="368"/>
      <c r="D17" s="368"/>
      <c r="E17" s="368"/>
      <c r="F17" s="368"/>
      <c r="G17" s="368"/>
      <c r="H17" s="4"/>
    </row>
    <row r="18" spans="1:7" ht="21.75" customHeight="1">
      <c r="A18" s="368" t="s">
        <v>17</v>
      </c>
      <c r="B18" s="368"/>
      <c r="C18" s="368"/>
      <c r="D18" s="368"/>
      <c r="E18" s="368"/>
      <c r="F18" s="6"/>
      <c r="G18" s="6"/>
    </row>
    <row r="19" spans="1:7" ht="79.5" customHeight="1">
      <c r="A19" s="366" t="s">
        <v>18</v>
      </c>
      <c r="B19" s="366"/>
      <c r="C19" s="366"/>
      <c r="D19" s="366"/>
      <c r="E19" s="366"/>
      <c r="F19" s="366"/>
      <c r="G19" s="366"/>
    </row>
    <row r="20" spans="1:7" ht="42" customHeight="1">
      <c r="A20" s="368" t="s">
        <v>19</v>
      </c>
      <c r="B20" s="368"/>
      <c r="C20" s="368"/>
      <c r="D20" s="368"/>
      <c r="E20" s="368"/>
      <c r="F20" s="368"/>
      <c r="G20" s="368"/>
    </row>
    <row r="21" spans="1:7" ht="21.75" customHeight="1">
      <c r="A21" s="368" t="s">
        <v>20</v>
      </c>
      <c r="B21" s="368"/>
      <c r="C21" s="368"/>
      <c r="D21" s="368"/>
      <c r="E21" s="368"/>
      <c r="F21" s="368"/>
      <c r="G21" s="368"/>
    </row>
    <row r="22" spans="1:7" ht="42" customHeight="1">
      <c r="A22" s="368" t="s">
        <v>21</v>
      </c>
      <c r="B22" s="368"/>
      <c r="C22" s="368"/>
      <c r="D22" s="368"/>
      <c r="E22" s="368"/>
      <c r="F22" s="368"/>
      <c r="G22" s="368"/>
    </row>
    <row r="23" spans="1:7" ht="21.75" customHeight="1">
      <c r="A23" s="368" t="s">
        <v>22</v>
      </c>
      <c r="B23" s="368"/>
      <c r="C23" s="368"/>
      <c r="D23" s="368"/>
      <c r="E23" s="368"/>
      <c r="F23" s="6"/>
      <c r="G23" s="6"/>
    </row>
    <row r="24" spans="1:7" ht="42" customHeight="1">
      <c r="A24" s="368" t="s">
        <v>23</v>
      </c>
      <c r="B24" s="368"/>
      <c r="C24" s="368"/>
      <c r="D24" s="368"/>
      <c r="E24" s="368"/>
      <c r="F24" s="368"/>
      <c r="G24" s="368"/>
    </row>
    <row r="25" spans="1:7" ht="42" customHeight="1">
      <c r="A25" s="368" t="s">
        <v>24</v>
      </c>
      <c r="B25" s="368"/>
      <c r="C25" s="368"/>
      <c r="D25" s="368"/>
      <c r="E25" s="368"/>
      <c r="F25" s="368"/>
      <c r="G25" s="368"/>
    </row>
    <row r="26" spans="1:7" ht="21.75" customHeight="1">
      <c r="A26" s="368" t="s">
        <v>25</v>
      </c>
      <c r="B26" s="368"/>
      <c r="C26" s="368"/>
      <c r="D26" s="368"/>
      <c r="E26" s="368"/>
      <c r="F26" s="6"/>
      <c r="G26" s="6"/>
    </row>
    <row r="27" spans="1:7" ht="42" customHeight="1">
      <c r="A27" s="368" t="s">
        <v>26</v>
      </c>
      <c r="B27" s="368"/>
      <c r="C27" s="368"/>
      <c r="D27" s="368"/>
      <c r="E27" s="368"/>
      <c r="F27" s="368"/>
      <c r="G27" s="368"/>
    </row>
    <row r="28" spans="1:7" ht="21.75" customHeight="1">
      <c r="A28" s="366" t="s">
        <v>27</v>
      </c>
      <c r="B28" s="366"/>
      <c r="C28" s="366"/>
      <c r="D28" s="366"/>
      <c r="E28" s="366"/>
      <c r="F28" s="6"/>
      <c r="G28" s="6"/>
    </row>
    <row r="29" spans="1:7" ht="42" customHeight="1">
      <c r="A29" s="366" t="s">
        <v>28</v>
      </c>
      <c r="B29" s="366"/>
      <c r="C29" s="366"/>
      <c r="D29" s="366"/>
      <c r="E29" s="366"/>
      <c r="F29" s="366"/>
      <c r="G29" s="366"/>
    </row>
    <row r="30" spans="1:7" ht="42" customHeight="1">
      <c r="A30" s="366" t="s">
        <v>29</v>
      </c>
      <c r="B30" s="366"/>
      <c r="C30" s="366"/>
      <c r="D30" s="366"/>
      <c r="E30" s="366"/>
      <c r="F30" s="366"/>
      <c r="G30" s="366"/>
    </row>
    <row r="31" spans="1:7" ht="42" customHeight="1">
      <c r="A31" s="366" t="s">
        <v>30</v>
      </c>
      <c r="B31" s="366"/>
      <c r="C31" s="366"/>
      <c r="D31" s="366"/>
      <c r="E31" s="366"/>
      <c r="F31" s="366"/>
      <c r="G31" s="366"/>
    </row>
    <row r="32" spans="1:7" ht="21.75" customHeight="1">
      <c r="A32" s="367" t="s">
        <v>31</v>
      </c>
      <c r="B32" s="367"/>
      <c r="C32" s="367"/>
      <c r="D32" s="367"/>
      <c r="E32" s="367"/>
      <c r="F32" s="367"/>
      <c r="G32" s="367"/>
    </row>
    <row r="33" spans="1:7" ht="21.75" customHeight="1">
      <c r="A33" s="8"/>
      <c r="B33" s="8"/>
      <c r="C33" s="8"/>
      <c r="D33" s="365" t="s">
        <v>32</v>
      </c>
      <c r="E33" s="365"/>
      <c r="F33" s="365"/>
      <c r="G33" s="365"/>
    </row>
    <row r="34" spans="1:8" s="5" customFormat="1" ht="21.75" customHeight="1">
      <c r="A34" s="299" t="s">
        <v>33</v>
      </c>
      <c r="B34" s="300"/>
      <c r="C34" s="301"/>
      <c r="D34" s="357" t="s">
        <v>34</v>
      </c>
      <c r="E34" s="357"/>
      <c r="F34" s="357" t="s">
        <v>35</v>
      </c>
      <c r="G34" s="357"/>
      <c r="H34" s="4"/>
    </row>
    <row r="35" spans="1:7" ht="21.75" customHeight="1">
      <c r="A35" s="363" t="s">
        <v>36</v>
      </c>
      <c r="B35" s="364"/>
      <c r="C35" s="9"/>
      <c r="D35" s="322">
        <v>105297293</v>
      </c>
      <c r="E35" s="323"/>
      <c r="F35" s="322">
        <v>83683629</v>
      </c>
      <c r="G35" s="323"/>
    </row>
    <row r="36" spans="1:7" ht="21.75" customHeight="1">
      <c r="A36" s="282" t="s">
        <v>37</v>
      </c>
      <c r="B36" s="282"/>
      <c r="C36" s="282"/>
      <c r="D36" s="322">
        <v>2134144440</v>
      </c>
      <c r="E36" s="323"/>
      <c r="F36" s="278">
        <v>415579137</v>
      </c>
      <c r="G36" s="279"/>
    </row>
    <row r="37" spans="1:7" ht="21.75" customHeight="1">
      <c r="A37" s="282" t="s">
        <v>38</v>
      </c>
      <c r="B37" s="282"/>
      <c r="C37" s="282"/>
      <c r="D37" s="278"/>
      <c r="E37" s="279"/>
      <c r="F37" s="278"/>
      <c r="G37" s="279"/>
    </row>
    <row r="38" spans="1:8" s="5" customFormat="1" ht="21.75" customHeight="1">
      <c r="A38" s="362" t="s">
        <v>39</v>
      </c>
      <c r="B38" s="362"/>
      <c r="C38" s="362"/>
      <c r="D38" s="360">
        <f>SUM(D35:E37)</f>
        <v>2239441733</v>
      </c>
      <c r="E38" s="361"/>
      <c r="F38" s="275">
        <f>SUM(F35:G37)</f>
        <v>499262766</v>
      </c>
      <c r="G38" s="276"/>
      <c r="H38" s="4"/>
    </row>
    <row r="39" spans="1:7" ht="21.75" customHeight="1">
      <c r="A39" s="12"/>
      <c r="B39" s="12"/>
      <c r="C39" s="12"/>
      <c r="D39" s="13"/>
      <c r="E39" s="13"/>
      <c r="F39" s="13"/>
      <c r="G39" s="14"/>
    </row>
    <row r="40" spans="1:8" s="5" customFormat="1" ht="21.75" customHeight="1">
      <c r="A40" s="299" t="s">
        <v>40</v>
      </c>
      <c r="B40" s="300"/>
      <c r="C40" s="301"/>
      <c r="D40" s="357" t="s">
        <v>34</v>
      </c>
      <c r="E40" s="357"/>
      <c r="F40" s="357" t="s">
        <v>35</v>
      </c>
      <c r="G40" s="357"/>
      <c r="H40" s="4"/>
    </row>
    <row r="41" spans="1:7" ht="21.75" customHeight="1">
      <c r="A41" s="270" t="s">
        <v>41</v>
      </c>
      <c r="B41" s="358"/>
      <c r="C41" s="271"/>
      <c r="D41" s="278">
        <v>150000000</v>
      </c>
      <c r="E41" s="279"/>
      <c r="F41" s="278">
        <v>150000000</v>
      </c>
      <c r="G41" s="279"/>
    </row>
    <row r="42" spans="1:7" ht="21.75" customHeight="1">
      <c r="A42" s="270" t="s">
        <v>42</v>
      </c>
      <c r="B42" s="358"/>
      <c r="C42" s="271"/>
      <c r="D42" s="278"/>
      <c r="E42" s="279"/>
      <c r="F42" s="278"/>
      <c r="G42" s="279"/>
    </row>
    <row r="43" spans="1:7" ht="30.75" customHeight="1">
      <c r="A43" s="270" t="s">
        <v>43</v>
      </c>
      <c r="B43" s="358"/>
      <c r="C43" s="271"/>
      <c r="D43" s="278">
        <f>F43</f>
        <v>462590470</v>
      </c>
      <c r="E43" s="279"/>
      <c r="F43" s="278">
        <v>462590470</v>
      </c>
      <c r="G43" s="279"/>
    </row>
    <row r="44" spans="1:7" ht="21.75" customHeight="1">
      <c r="A44" s="270" t="s">
        <v>44</v>
      </c>
      <c r="B44" s="358"/>
      <c r="C44" s="271"/>
      <c r="D44" s="278">
        <v>100000000</v>
      </c>
      <c r="E44" s="279"/>
      <c r="F44" s="278">
        <v>100000000</v>
      </c>
      <c r="G44" s="279"/>
    </row>
    <row r="45" spans="1:7" ht="21.75" customHeight="1">
      <c r="A45" s="270" t="s">
        <v>45</v>
      </c>
      <c r="B45" s="358"/>
      <c r="C45" s="271"/>
      <c r="D45" s="278">
        <f>D46-D41-D43-D44</f>
        <v>1532328628</v>
      </c>
      <c r="E45" s="279"/>
      <c r="F45" s="278">
        <v>1896010858</v>
      </c>
      <c r="G45" s="279"/>
    </row>
    <row r="46" spans="1:8" s="5" customFormat="1" ht="21.75" customHeight="1">
      <c r="A46" s="353" t="s">
        <v>39</v>
      </c>
      <c r="B46" s="354"/>
      <c r="C46" s="15"/>
      <c r="D46" s="355">
        <v>2244919098</v>
      </c>
      <c r="E46" s="356"/>
      <c r="F46" s="355">
        <f>SUM(F41:G45)</f>
        <v>2608601328</v>
      </c>
      <c r="G46" s="356"/>
      <c r="H46" s="4"/>
    </row>
    <row r="47" spans="1:8" s="5" customFormat="1" ht="21.75" customHeight="1">
      <c r="A47" s="12"/>
      <c r="B47" s="12"/>
      <c r="C47" s="16"/>
      <c r="D47" s="17"/>
      <c r="E47" s="17"/>
      <c r="F47" s="17"/>
      <c r="G47" s="18"/>
      <c r="H47" s="4"/>
    </row>
    <row r="48" spans="1:8" s="5" customFormat="1" ht="21.75" customHeight="1">
      <c r="A48" s="299" t="s">
        <v>46</v>
      </c>
      <c r="B48" s="300"/>
      <c r="C48" s="19"/>
      <c r="D48" s="357" t="s">
        <v>34</v>
      </c>
      <c r="E48" s="357"/>
      <c r="F48" s="357" t="s">
        <v>35</v>
      </c>
      <c r="G48" s="357"/>
      <c r="H48" s="4"/>
    </row>
    <row r="49" spans="1:7" ht="21.75" customHeight="1">
      <c r="A49" s="270" t="s">
        <v>47</v>
      </c>
      <c r="B49" s="358"/>
      <c r="C49" s="271"/>
      <c r="D49" s="303">
        <v>60084140</v>
      </c>
      <c r="E49" s="304"/>
      <c r="F49" s="303">
        <v>60084140</v>
      </c>
      <c r="G49" s="304"/>
    </row>
    <row r="50" spans="1:7" ht="21.75" customHeight="1">
      <c r="A50" s="270" t="s">
        <v>48</v>
      </c>
      <c r="B50" s="358"/>
      <c r="C50" s="271"/>
      <c r="D50" s="303">
        <v>8568484254</v>
      </c>
      <c r="E50" s="304"/>
      <c r="F50" s="303">
        <v>8925550148</v>
      </c>
      <c r="G50" s="304"/>
    </row>
    <row r="51" spans="1:7" ht="21.75" customHeight="1">
      <c r="A51" s="282" t="s">
        <v>49</v>
      </c>
      <c r="B51" s="282"/>
      <c r="C51" s="282"/>
      <c r="D51" s="303">
        <v>739499308</v>
      </c>
      <c r="E51" s="304"/>
      <c r="F51" s="283">
        <v>771820996</v>
      </c>
      <c r="G51" s="283"/>
    </row>
    <row r="52" spans="1:7" ht="21.75" customHeight="1">
      <c r="A52" s="282" t="s">
        <v>50</v>
      </c>
      <c r="B52" s="282"/>
      <c r="C52" s="282"/>
      <c r="D52" s="278">
        <v>6751481001</v>
      </c>
      <c r="E52" s="279"/>
      <c r="F52" s="283">
        <v>6631716861</v>
      </c>
      <c r="G52" s="283"/>
    </row>
    <row r="53" spans="1:7" ht="21.75" customHeight="1">
      <c r="A53" s="270" t="s">
        <v>51</v>
      </c>
      <c r="B53" s="358"/>
      <c r="C53" s="271"/>
      <c r="D53" s="278">
        <v>4590768094</v>
      </c>
      <c r="E53" s="279"/>
      <c r="F53" s="278">
        <v>9680936100</v>
      </c>
      <c r="G53" s="279"/>
    </row>
    <row r="54" spans="1:7" ht="21.75" customHeight="1">
      <c r="A54" s="282" t="s">
        <v>52</v>
      </c>
      <c r="B54" s="282"/>
      <c r="C54" s="282"/>
      <c r="D54" s="303">
        <v>111083451</v>
      </c>
      <c r="E54" s="304"/>
      <c r="F54" s="283">
        <v>94879295</v>
      </c>
      <c r="G54" s="283"/>
    </row>
    <row r="55" spans="1:7" ht="21.75" customHeight="1">
      <c r="A55" s="270" t="s">
        <v>53</v>
      </c>
      <c r="B55" s="358"/>
      <c r="C55" s="21"/>
      <c r="D55" s="359">
        <v>354002034</v>
      </c>
      <c r="E55" s="359"/>
      <c r="F55" s="283">
        <v>354002034</v>
      </c>
      <c r="G55" s="283"/>
    </row>
    <row r="56" spans="1:8" s="5" customFormat="1" ht="21.75" customHeight="1">
      <c r="A56" s="305" t="s">
        <v>54</v>
      </c>
      <c r="B56" s="306"/>
      <c r="C56" s="306"/>
      <c r="D56" s="360">
        <f>SUM(D49:E55)</f>
        <v>21175402282</v>
      </c>
      <c r="E56" s="361"/>
      <c r="F56" s="309">
        <f>SUM(F49:G55)</f>
        <v>26518989574</v>
      </c>
      <c r="G56" s="307"/>
      <c r="H56" s="4"/>
    </row>
    <row r="57" spans="1:8" s="5" customFormat="1" ht="21.75" customHeight="1">
      <c r="A57" s="23"/>
      <c r="B57" s="23"/>
      <c r="C57" s="23"/>
      <c r="D57" s="24"/>
      <c r="E57" s="24"/>
      <c r="F57" s="25"/>
      <c r="G57" s="25"/>
      <c r="H57" s="4"/>
    </row>
    <row r="58" spans="1:8" s="5" customFormat="1" ht="21.75" customHeight="1">
      <c r="A58" s="280" t="s">
        <v>55</v>
      </c>
      <c r="B58" s="280"/>
      <c r="C58" s="280"/>
      <c r="D58" s="357" t="s">
        <v>34</v>
      </c>
      <c r="E58" s="357"/>
      <c r="F58" s="357" t="s">
        <v>35</v>
      </c>
      <c r="G58" s="357"/>
      <c r="H58" s="4"/>
    </row>
    <row r="59" spans="1:7" ht="21.75" customHeight="1">
      <c r="A59" s="270" t="s">
        <v>56</v>
      </c>
      <c r="B59" s="358"/>
      <c r="C59" s="271"/>
      <c r="D59" s="303">
        <v>177699764</v>
      </c>
      <c r="E59" s="304"/>
      <c r="F59" s="303">
        <v>39985028</v>
      </c>
      <c r="G59" s="304"/>
    </row>
    <row r="60" spans="1:8" s="5" customFormat="1" ht="21.75" customHeight="1">
      <c r="A60" s="353" t="s">
        <v>39</v>
      </c>
      <c r="B60" s="354"/>
      <c r="C60" s="15"/>
      <c r="D60" s="355">
        <f>D59</f>
        <v>177699764</v>
      </c>
      <c r="E60" s="356"/>
      <c r="F60" s="355">
        <f>F59</f>
        <v>39985028</v>
      </c>
      <c r="G60" s="356"/>
      <c r="H60" s="4"/>
    </row>
    <row r="61" spans="1:8" s="5" customFormat="1" ht="21.75" customHeight="1">
      <c r="A61" s="26"/>
      <c r="B61" s="26"/>
      <c r="C61" s="23"/>
      <c r="D61" s="25"/>
      <c r="E61" s="25"/>
      <c r="F61" s="25"/>
      <c r="G61" s="25"/>
      <c r="H61" s="4"/>
    </row>
    <row r="62" spans="1:8" s="5" customFormat="1" ht="21.75" customHeight="1">
      <c r="A62" s="280" t="s">
        <v>57</v>
      </c>
      <c r="B62" s="280"/>
      <c r="C62" s="280"/>
      <c r="D62" s="357" t="s">
        <v>34</v>
      </c>
      <c r="E62" s="357"/>
      <c r="F62" s="357" t="s">
        <v>35</v>
      </c>
      <c r="G62" s="357"/>
      <c r="H62" s="4"/>
    </row>
    <row r="63" spans="1:8" s="31" customFormat="1" ht="21.75" customHeight="1">
      <c r="A63" s="294" t="s">
        <v>58</v>
      </c>
      <c r="B63" s="295"/>
      <c r="C63" s="296"/>
      <c r="D63" s="278">
        <v>1211726645</v>
      </c>
      <c r="E63" s="279"/>
      <c r="F63" s="278">
        <v>1087899105</v>
      </c>
      <c r="G63" s="279"/>
      <c r="H63" s="30"/>
    </row>
    <row r="64" spans="1:8" s="31" customFormat="1" ht="21.75" customHeight="1">
      <c r="A64" s="294" t="s">
        <v>59</v>
      </c>
      <c r="B64" s="295"/>
      <c r="C64" s="296"/>
      <c r="D64" s="278">
        <v>85000000</v>
      </c>
      <c r="E64" s="279"/>
      <c r="F64" s="278">
        <v>85000000</v>
      </c>
      <c r="G64" s="279"/>
      <c r="H64" s="30"/>
    </row>
    <row r="65" spans="1:8" s="5" customFormat="1" ht="21.75" customHeight="1">
      <c r="A65" s="297" t="s">
        <v>39</v>
      </c>
      <c r="B65" s="298"/>
      <c r="C65" s="32"/>
      <c r="D65" s="290">
        <f>SUM(D63:E64)</f>
        <v>1296726645</v>
      </c>
      <c r="E65" s="290"/>
      <c r="F65" s="290">
        <f>SUM(F63:G64)</f>
        <v>1172899105</v>
      </c>
      <c r="G65" s="290"/>
      <c r="H65" s="33">
        <v>1102004080</v>
      </c>
    </row>
    <row r="66" spans="1:5" ht="21.75" customHeight="1">
      <c r="A66" s="351" t="s">
        <v>60</v>
      </c>
      <c r="B66" s="351"/>
      <c r="C66" s="351"/>
      <c r="D66" s="351"/>
      <c r="E66" s="351"/>
    </row>
    <row r="67" spans="1:8" s="5" customFormat="1" ht="52.5" customHeight="1">
      <c r="A67" s="34" t="s">
        <v>61</v>
      </c>
      <c r="B67" s="34" t="s">
        <v>62</v>
      </c>
      <c r="C67" s="34" t="s">
        <v>63</v>
      </c>
      <c r="D67" s="34" t="s">
        <v>64</v>
      </c>
      <c r="E67" s="34" t="s">
        <v>65</v>
      </c>
      <c r="F67" s="34" t="s">
        <v>66</v>
      </c>
      <c r="G67" s="34" t="s">
        <v>67</v>
      </c>
      <c r="H67" s="4"/>
    </row>
    <row r="68" spans="1:7" ht="21.75" customHeight="1">
      <c r="A68" s="299" t="s">
        <v>68</v>
      </c>
      <c r="B68" s="300"/>
      <c r="C68" s="300"/>
      <c r="D68" s="300"/>
      <c r="E68" s="35"/>
      <c r="F68" s="35"/>
      <c r="G68" s="36"/>
    </row>
    <row r="69" spans="1:8" s="5" customFormat="1" ht="33.75" customHeight="1">
      <c r="A69" s="37" t="s">
        <v>69</v>
      </c>
      <c r="B69" s="38">
        <v>43629827269</v>
      </c>
      <c r="C69" s="38">
        <v>39997812504</v>
      </c>
      <c r="D69" s="38">
        <v>6458834838</v>
      </c>
      <c r="E69" s="38">
        <v>1056943889</v>
      </c>
      <c r="F69" s="39">
        <v>1365909770</v>
      </c>
      <c r="G69" s="39">
        <f>SUM(B69:F69)</f>
        <v>92509328270</v>
      </c>
      <c r="H69" s="4"/>
    </row>
    <row r="70" spans="1:8" s="31" customFormat="1" ht="30.75" customHeight="1">
      <c r="A70" s="40" t="s">
        <v>70</v>
      </c>
      <c r="B70" s="41"/>
      <c r="C70" s="42"/>
      <c r="D70" s="43"/>
      <c r="E70" s="20"/>
      <c r="F70" s="43"/>
      <c r="G70" s="39">
        <f aca="true" t="shared" si="0" ref="G70:G75">SUM(B70:F70)</f>
        <v>0</v>
      </c>
      <c r="H70" s="30"/>
    </row>
    <row r="71" spans="1:8" s="31" customFormat="1" ht="39.75" customHeight="1">
      <c r="A71" s="44" t="s">
        <v>71</v>
      </c>
      <c r="B71" s="45"/>
      <c r="C71" s="43"/>
      <c r="D71" s="43">
        <v>504978164</v>
      </c>
      <c r="E71" s="43"/>
      <c r="F71" s="43"/>
      <c r="G71" s="39">
        <f t="shared" si="0"/>
        <v>504978164</v>
      </c>
      <c r="H71" s="30"/>
    </row>
    <row r="72" spans="1:8" s="31" customFormat="1" ht="33" customHeight="1">
      <c r="A72" s="40" t="s">
        <v>72</v>
      </c>
      <c r="B72" s="45"/>
      <c r="C72" s="43"/>
      <c r="D72" s="43"/>
      <c r="E72" s="43"/>
      <c r="F72" s="43"/>
      <c r="G72" s="39"/>
      <c r="H72" s="30"/>
    </row>
    <row r="73" spans="1:8" s="31" customFormat="1" ht="33.75" customHeight="1">
      <c r="A73" s="40" t="s">
        <v>73</v>
      </c>
      <c r="B73" s="46"/>
      <c r="C73" s="43"/>
      <c r="D73" s="43"/>
      <c r="E73" s="43"/>
      <c r="F73" s="43"/>
      <c r="G73" s="39"/>
      <c r="H73" s="30"/>
    </row>
    <row r="74" spans="1:8" s="31" customFormat="1" ht="30" customHeight="1">
      <c r="A74" s="40" t="s">
        <v>74</v>
      </c>
      <c r="B74" s="46"/>
      <c r="C74" s="43"/>
      <c r="D74" s="43"/>
      <c r="E74" s="43"/>
      <c r="F74" s="43"/>
      <c r="G74" s="39">
        <f t="shared" si="0"/>
        <v>0</v>
      </c>
      <c r="H74" s="30"/>
    </row>
    <row r="75" spans="1:8" s="5" customFormat="1" ht="36" customHeight="1">
      <c r="A75" s="47" t="s">
        <v>75</v>
      </c>
      <c r="B75" s="48">
        <f>SUM(B69:B74)</f>
        <v>43629827269</v>
      </c>
      <c r="C75" s="48">
        <f>C69</f>
        <v>39997812504</v>
      </c>
      <c r="D75" s="48">
        <f>SUM(D69:D74)</f>
        <v>6963813002</v>
      </c>
      <c r="E75" s="48">
        <f>SUM(E69:E74)</f>
        <v>1056943889</v>
      </c>
      <c r="F75" s="48">
        <f>SUM(F69:F74)</f>
        <v>1365909770</v>
      </c>
      <c r="G75" s="48">
        <f t="shared" si="0"/>
        <v>93014306434</v>
      </c>
      <c r="H75" s="49"/>
    </row>
    <row r="76" spans="1:8" s="5" customFormat="1" ht="21.75" customHeight="1">
      <c r="A76" s="351" t="s">
        <v>76</v>
      </c>
      <c r="B76" s="351"/>
      <c r="C76" s="351"/>
      <c r="D76" s="50"/>
      <c r="E76" s="50"/>
      <c r="F76" s="50"/>
      <c r="G76" s="50"/>
      <c r="H76" s="4"/>
    </row>
    <row r="77" spans="1:8" s="5" customFormat="1" ht="39.75" customHeight="1">
      <c r="A77" s="51" t="s">
        <v>77</v>
      </c>
      <c r="B77" s="52">
        <v>11901133616</v>
      </c>
      <c r="C77" s="52">
        <v>24308471822</v>
      </c>
      <c r="D77" s="52">
        <v>4479709376</v>
      </c>
      <c r="E77" s="52">
        <v>742767440</v>
      </c>
      <c r="F77" s="52">
        <v>1365909770</v>
      </c>
      <c r="G77" s="52">
        <f aca="true" t="shared" si="1" ref="G77:G82">SUM(B77:F77)</f>
        <v>42797992024</v>
      </c>
      <c r="H77" s="53"/>
    </row>
    <row r="78" spans="1:8" s="31" customFormat="1" ht="36" customHeight="1">
      <c r="A78" s="40" t="s">
        <v>78</v>
      </c>
      <c r="B78" s="42">
        <v>283498242</v>
      </c>
      <c r="C78" s="42">
        <v>705968629</v>
      </c>
      <c r="D78" s="42">
        <v>134406348</v>
      </c>
      <c r="E78" s="42">
        <f>24092863+4</f>
        <v>24092867</v>
      </c>
      <c r="F78" s="42"/>
      <c r="G78" s="39">
        <f t="shared" si="1"/>
        <v>1147966086</v>
      </c>
      <c r="H78" s="54"/>
    </row>
    <row r="79" spans="1:8" s="31" customFormat="1" ht="33.75" customHeight="1">
      <c r="A79" s="40" t="s">
        <v>79</v>
      </c>
      <c r="B79" s="43"/>
      <c r="C79" s="43"/>
      <c r="D79" s="43"/>
      <c r="E79" s="43"/>
      <c r="F79" s="43"/>
      <c r="G79" s="55">
        <f t="shared" si="1"/>
        <v>0</v>
      </c>
      <c r="H79" s="56">
        <v>43945958104</v>
      </c>
    </row>
    <row r="80" spans="1:10" s="31" customFormat="1" ht="22.5" customHeight="1">
      <c r="A80" s="40" t="s">
        <v>80</v>
      </c>
      <c r="B80" s="43"/>
      <c r="C80" s="43"/>
      <c r="D80" s="43"/>
      <c r="E80" s="43"/>
      <c r="F80" s="43"/>
      <c r="G80" s="55">
        <f t="shared" si="1"/>
        <v>0</v>
      </c>
      <c r="H80" s="56">
        <v>42797992024</v>
      </c>
      <c r="J80" s="57"/>
    </row>
    <row r="81" spans="1:8" s="31" customFormat="1" ht="32.25" customHeight="1">
      <c r="A81" s="40" t="s">
        <v>73</v>
      </c>
      <c r="B81" s="43"/>
      <c r="C81" s="43"/>
      <c r="D81" s="43"/>
      <c r="E81" s="43"/>
      <c r="F81" s="43"/>
      <c r="G81" s="55">
        <f t="shared" si="1"/>
        <v>0</v>
      </c>
      <c r="H81" s="54">
        <f>H79-H80</f>
        <v>1147966080</v>
      </c>
    </row>
    <row r="82" spans="1:8" s="31" customFormat="1" ht="31.5" customHeight="1">
      <c r="A82" s="40" t="s">
        <v>81</v>
      </c>
      <c r="B82" s="43"/>
      <c r="C82" s="43"/>
      <c r="D82" s="43"/>
      <c r="E82" s="43"/>
      <c r="F82" s="43"/>
      <c r="G82" s="55">
        <f t="shared" si="1"/>
        <v>0</v>
      </c>
      <c r="H82" s="30"/>
    </row>
    <row r="83" spans="1:8" s="60" customFormat="1" ht="19.5" customHeight="1">
      <c r="A83" s="58" t="s">
        <v>82</v>
      </c>
      <c r="B83" s="39">
        <f aca="true" t="shared" si="2" ref="B83:G83">B77+B78+B79+B80-B81-B82</f>
        <v>12184631858</v>
      </c>
      <c r="C83" s="39">
        <f t="shared" si="2"/>
        <v>25014440451</v>
      </c>
      <c r="D83" s="39">
        <f t="shared" si="2"/>
        <v>4614115724</v>
      </c>
      <c r="E83" s="39">
        <f t="shared" si="2"/>
        <v>766860307</v>
      </c>
      <c r="F83" s="59">
        <f t="shared" si="2"/>
        <v>1365909770</v>
      </c>
      <c r="G83" s="39">
        <f t="shared" si="2"/>
        <v>43945958110</v>
      </c>
      <c r="H83" s="54"/>
    </row>
    <row r="84" spans="1:8" s="60" customFormat="1" ht="37.5" customHeight="1">
      <c r="A84" s="58" t="s">
        <v>83</v>
      </c>
      <c r="B84" s="39">
        <v>31728693653</v>
      </c>
      <c r="C84" s="39">
        <v>15689340682</v>
      </c>
      <c r="D84" s="39">
        <v>1979125462</v>
      </c>
      <c r="E84" s="39">
        <v>314176449</v>
      </c>
      <c r="F84" s="39">
        <f>F69-F77</f>
        <v>0</v>
      </c>
      <c r="G84" s="39">
        <f>G69-G77</f>
        <v>49711336246</v>
      </c>
      <c r="H84" s="54"/>
    </row>
    <row r="85" spans="1:8" s="60" customFormat="1" ht="37.5" customHeight="1">
      <c r="A85" s="61" t="s">
        <v>84</v>
      </c>
      <c r="B85" s="62">
        <f aca="true" t="shared" si="3" ref="B85:G85">B75-B83</f>
        <v>31445195411</v>
      </c>
      <c r="C85" s="62">
        <f t="shared" si="3"/>
        <v>14983372053</v>
      </c>
      <c r="D85" s="62">
        <f t="shared" si="3"/>
        <v>2349697278</v>
      </c>
      <c r="E85" s="62">
        <f t="shared" si="3"/>
        <v>290083582</v>
      </c>
      <c r="F85" s="62">
        <f t="shared" si="3"/>
        <v>0</v>
      </c>
      <c r="G85" s="63">
        <f t="shared" si="3"/>
        <v>49068348324</v>
      </c>
      <c r="H85" s="54"/>
    </row>
    <row r="86" spans="1:8" ht="21.75" customHeight="1">
      <c r="A86" s="352" t="s">
        <v>85</v>
      </c>
      <c r="B86" s="352"/>
      <c r="C86" s="352"/>
      <c r="D86" s="352"/>
      <c r="E86" s="352"/>
      <c r="F86" s="352"/>
      <c r="G86" s="352"/>
      <c r="H86" s="64"/>
    </row>
    <row r="87" spans="1:8" ht="21.75" customHeight="1">
      <c r="A87" s="351" t="s">
        <v>86</v>
      </c>
      <c r="B87" s="351"/>
      <c r="C87" s="351"/>
      <c r="D87" s="351"/>
      <c r="E87" s="65"/>
      <c r="F87" s="65"/>
      <c r="G87" s="65"/>
      <c r="H87" s="64"/>
    </row>
    <row r="88" spans="1:8" s="5" customFormat="1" ht="38.25" customHeight="1">
      <c r="A88" s="345" t="s">
        <v>61</v>
      </c>
      <c r="B88" s="346"/>
      <c r="C88" s="66" t="s">
        <v>87</v>
      </c>
      <c r="D88" s="66" t="s">
        <v>88</v>
      </c>
      <c r="E88" s="347" t="s">
        <v>89</v>
      </c>
      <c r="F88" s="348"/>
      <c r="G88" s="66" t="s">
        <v>67</v>
      </c>
      <c r="H88" s="64"/>
    </row>
    <row r="89" spans="1:8" s="5" customFormat="1" ht="21.75" customHeight="1">
      <c r="A89" s="349" t="s">
        <v>69</v>
      </c>
      <c r="B89" s="350"/>
      <c r="C89" s="67">
        <v>795024959</v>
      </c>
      <c r="D89" s="67">
        <v>1050354127</v>
      </c>
      <c r="E89" s="334">
        <v>74900000</v>
      </c>
      <c r="F89" s="335"/>
      <c r="G89" s="67">
        <f>SUM(B89:F89)</f>
        <v>1920279086</v>
      </c>
      <c r="H89" s="68"/>
    </row>
    <row r="90" spans="1:8" s="31" customFormat="1" ht="21.75" customHeight="1">
      <c r="A90" s="294" t="s">
        <v>90</v>
      </c>
      <c r="B90" s="295"/>
      <c r="C90" s="69"/>
      <c r="D90" s="69"/>
      <c r="E90" s="340"/>
      <c r="F90" s="341"/>
      <c r="G90" s="69">
        <f>SUM(B90:F90)</f>
        <v>0</v>
      </c>
      <c r="H90" s="30"/>
    </row>
    <row r="91" spans="1:8" s="31" customFormat="1" ht="21.75" customHeight="1">
      <c r="A91" s="294" t="s">
        <v>91</v>
      </c>
      <c r="B91" s="295"/>
      <c r="C91" s="69"/>
      <c r="D91" s="69"/>
      <c r="E91" s="70"/>
      <c r="F91" s="71"/>
      <c r="G91" s="69">
        <f>SUM(B91:F91)</f>
        <v>0</v>
      </c>
      <c r="H91" s="30"/>
    </row>
    <row r="92" spans="1:8" s="5" customFormat="1" ht="21.75" customHeight="1">
      <c r="A92" s="327" t="s">
        <v>75</v>
      </c>
      <c r="B92" s="342"/>
      <c r="C92" s="67">
        <f>C89</f>
        <v>795024959</v>
      </c>
      <c r="D92" s="72">
        <f>D89+C90</f>
        <v>1050354127</v>
      </c>
      <c r="E92" s="343">
        <f>E89</f>
        <v>74900000</v>
      </c>
      <c r="F92" s="344"/>
      <c r="G92" s="67">
        <f>SUM(B92:F92)</f>
        <v>1920279086</v>
      </c>
      <c r="H92" s="4"/>
    </row>
    <row r="93" spans="1:7" ht="21.75" customHeight="1">
      <c r="A93" s="337" t="s">
        <v>76</v>
      </c>
      <c r="B93" s="267"/>
      <c r="C93" s="267"/>
      <c r="D93" s="267"/>
      <c r="E93" s="267"/>
      <c r="F93" s="267"/>
      <c r="G93" s="267"/>
    </row>
    <row r="94" spans="1:8" s="5" customFormat="1" ht="21.75" customHeight="1">
      <c r="A94" s="280" t="s">
        <v>92</v>
      </c>
      <c r="B94" s="280"/>
      <c r="C94" s="73"/>
      <c r="D94" s="74">
        <v>696910034</v>
      </c>
      <c r="E94" s="338">
        <v>66450002</v>
      </c>
      <c r="F94" s="339"/>
      <c r="G94" s="75">
        <f>SUM(B94:F94)</f>
        <v>763360036</v>
      </c>
      <c r="H94" s="68"/>
    </row>
    <row r="95" spans="1:8" s="31" customFormat="1" ht="21.75" customHeight="1">
      <c r="A95" s="294" t="s">
        <v>93</v>
      </c>
      <c r="B95" s="296"/>
      <c r="C95" s="76"/>
      <c r="D95" s="69">
        <v>15294044</v>
      </c>
      <c r="E95" s="340">
        <v>1408334</v>
      </c>
      <c r="F95" s="341"/>
      <c r="G95" s="67">
        <f>SUM(B95:F95)</f>
        <v>16702378</v>
      </c>
      <c r="H95" s="68"/>
    </row>
    <row r="96" spans="1:8" s="5" customFormat="1" ht="21.75" customHeight="1">
      <c r="A96" s="310" t="s">
        <v>94</v>
      </c>
      <c r="B96" s="312"/>
      <c r="C96" s="78"/>
      <c r="D96" s="79">
        <f>D94+D95</f>
        <v>712204078</v>
      </c>
      <c r="E96" s="334">
        <f>E94+E95</f>
        <v>67858336</v>
      </c>
      <c r="F96" s="335"/>
      <c r="G96" s="79">
        <f>G94+G95</f>
        <v>780062414</v>
      </c>
      <c r="H96" s="68"/>
    </row>
    <row r="97" spans="1:8" s="5" customFormat="1" ht="21.75" customHeight="1">
      <c r="A97" s="310" t="s">
        <v>95</v>
      </c>
      <c r="B97" s="312"/>
      <c r="C97" s="78">
        <f>C92</f>
        <v>795024959</v>
      </c>
      <c r="D97" s="79">
        <f>D89-D94</f>
        <v>353444093</v>
      </c>
      <c r="E97" s="335">
        <f>E89-E94</f>
        <v>8449998</v>
      </c>
      <c r="F97" s="336"/>
      <c r="G97" s="78">
        <f>G89-G94</f>
        <v>1156919050</v>
      </c>
      <c r="H97" s="68"/>
    </row>
    <row r="98" spans="1:8" s="5" customFormat="1" ht="21.75" customHeight="1">
      <c r="A98" s="327" t="s">
        <v>96</v>
      </c>
      <c r="B98" s="328"/>
      <c r="C98" s="81">
        <f>C97</f>
        <v>795024959</v>
      </c>
      <c r="D98" s="82">
        <f>D92-D96</f>
        <v>338150049</v>
      </c>
      <c r="E98" s="329">
        <f>E92-E96</f>
        <v>7041664</v>
      </c>
      <c r="F98" s="330"/>
      <c r="G98" s="83">
        <f>G92-G96</f>
        <v>1140216672</v>
      </c>
      <c r="H98" s="68"/>
    </row>
    <row r="99" spans="1:8" s="5" customFormat="1" ht="21.75" customHeight="1">
      <c r="A99" s="84"/>
      <c r="B99" s="85"/>
      <c r="C99" s="24"/>
      <c r="D99" s="24"/>
      <c r="E99" s="68"/>
      <c r="F99" s="68">
        <f>E97-E98-E95</f>
        <v>0</v>
      </c>
      <c r="G99" s="68"/>
      <c r="H99" s="68"/>
    </row>
    <row r="100" spans="1:8" s="31" customFormat="1" ht="21.75" customHeight="1">
      <c r="A100" s="299" t="s">
        <v>97</v>
      </c>
      <c r="B100" s="300"/>
      <c r="C100" s="301"/>
      <c r="D100" s="331" t="s">
        <v>34</v>
      </c>
      <c r="E100" s="332"/>
      <c r="F100" s="331" t="s">
        <v>98</v>
      </c>
      <c r="G100" s="333"/>
      <c r="H100" s="30"/>
    </row>
    <row r="101" spans="1:8" s="31" customFormat="1" ht="21.75" customHeight="1">
      <c r="A101" s="310" t="s">
        <v>99</v>
      </c>
      <c r="B101" s="311"/>
      <c r="C101" s="312"/>
      <c r="D101" s="324">
        <f>SUM(D103:E117)</f>
        <v>25999122041</v>
      </c>
      <c r="E101" s="325"/>
      <c r="F101" s="308">
        <f>SUM(F103:G117)</f>
        <v>25420615320</v>
      </c>
      <c r="G101" s="326"/>
      <c r="H101" s="87"/>
    </row>
    <row r="102" spans="1:8" s="31" customFormat="1" ht="21.75" customHeight="1">
      <c r="A102" s="27" t="s">
        <v>100</v>
      </c>
      <c r="B102" s="28"/>
      <c r="C102" s="29"/>
      <c r="D102" s="10"/>
      <c r="E102" s="11"/>
      <c r="F102" s="10"/>
      <c r="G102" s="88"/>
      <c r="H102" s="87"/>
    </row>
    <row r="103" spans="1:8" s="31" customFormat="1" ht="21.75" customHeight="1">
      <c r="A103" s="294" t="s">
        <v>101</v>
      </c>
      <c r="B103" s="295"/>
      <c r="C103" s="296"/>
      <c r="D103" s="322">
        <v>216052423</v>
      </c>
      <c r="E103" s="323"/>
      <c r="F103" s="278">
        <v>216052423</v>
      </c>
      <c r="G103" s="321"/>
      <c r="H103" s="30"/>
    </row>
    <row r="104" spans="1:8" s="31" customFormat="1" ht="21.75" customHeight="1">
      <c r="A104" s="294" t="s">
        <v>102</v>
      </c>
      <c r="B104" s="295"/>
      <c r="C104" s="296"/>
      <c r="D104" s="322">
        <v>250311270</v>
      </c>
      <c r="E104" s="323"/>
      <c r="F104" s="278">
        <v>250311270</v>
      </c>
      <c r="G104" s="321"/>
      <c r="H104" s="87"/>
    </row>
    <row r="105" spans="1:8" s="31" customFormat="1" ht="21.75" customHeight="1">
      <c r="A105" s="294" t="s">
        <v>103</v>
      </c>
      <c r="B105" s="295"/>
      <c r="C105" s="296"/>
      <c r="D105" s="278">
        <v>109286614</v>
      </c>
      <c r="E105" s="279"/>
      <c r="F105" s="278">
        <v>109286614</v>
      </c>
      <c r="G105" s="321"/>
      <c r="H105" s="87"/>
    </row>
    <row r="106" spans="1:8" s="31" customFormat="1" ht="21.75" customHeight="1">
      <c r="A106" s="294" t="s">
        <v>104</v>
      </c>
      <c r="B106" s="295"/>
      <c r="C106" s="296"/>
      <c r="D106" s="278">
        <v>9021832626</v>
      </c>
      <c r="E106" s="279"/>
      <c r="F106" s="278">
        <v>8802456287</v>
      </c>
      <c r="G106" s="321"/>
      <c r="H106" s="87"/>
    </row>
    <row r="107" spans="1:8" s="31" customFormat="1" ht="31.5" customHeight="1">
      <c r="A107" s="294" t="s">
        <v>105</v>
      </c>
      <c r="B107" s="295"/>
      <c r="C107" s="296"/>
      <c r="D107" s="278">
        <v>2730345841</v>
      </c>
      <c r="E107" s="279"/>
      <c r="F107" s="278">
        <v>2714479101</v>
      </c>
      <c r="G107" s="321"/>
      <c r="H107" s="89"/>
    </row>
    <row r="108" spans="1:8" s="31" customFormat="1" ht="21.75" customHeight="1">
      <c r="A108" s="294" t="s">
        <v>106</v>
      </c>
      <c r="B108" s="295"/>
      <c r="C108" s="296"/>
      <c r="D108" s="278">
        <v>1600299829</v>
      </c>
      <c r="E108" s="279"/>
      <c r="F108" s="278">
        <v>1600299829</v>
      </c>
      <c r="G108" s="279"/>
      <c r="H108" s="89"/>
    </row>
    <row r="109" spans="1:8" s="31" customFormat="1" ht="21.75" customHeight="1">
      <c r="A109" s="316" t="s">
        <v>107</v>
      </c>
      <c r="B109" s="317"/>
      <c r="C109" s="318"/>
      <c r="D109" s="319">
        <v>2639741198</v>
      </c>
      <c r="E109" s="320"/>
      <c r="F109" s="303">
        <v>2639741198</v>
      </c>
      <c r="G109" s="304"/>
      <c r="H109" s="89"/>
    </row>
    <row r="110" spans="1:8" s="31" customFormat="1" ht="21.75" customHeight="1">
      <c r="A110" s="277" t="s">
        <v>108</v>
      </c>
      <c r="B110" s="277"/>
      <c r="C110" s="277"/>
      <c r="D110" s="283">
        <v>1767815022</v>
      </c>
      <c r="E110" s="283"/>
      <c r="F110" s="283">
        <v>1767815022</v>
      </c>
      <c r="G110" s="283"/>
      <c r="H110" s="89"/>
    </row>
    <row r="111" spans="1:8" s="31" customFormat="1" ht="27" customHeight="1">
      <c r="A111" s="294" t="s">
        <v>109</v>
      </c>
      <c r="B111" s="295"/>
      <c r="C111" s="296"/>
      <c r="D111" s="278">
        <v>1030617713</v>
      </c>
      <c r="E111" s="279"/>
      <c r="F111" s="278">
        <v>1030617713</v>
      </c>
      <c r="G111" s="279"/>
      <c r="H111" s="89"/>
    </row>
    <row r="112" spans="1:8" s="31" customFormat="1" ht="21.75" customHeight="1">
      <c r="A112" s="277" t="s">
        <v>110</v>
      </c>
      <c r="B112" s="277"/>
      <c r="C112" s="277"/>
      <c r="D112" s="278">
        <v>4566085763</v>
      </c>
      <c r="E112" s="279"/>
      <c r="F112" s="278">
        <v>4511630328</v>
      </c>
      <c r="G112" s="279"/>
      <c r="H112" s="89"/>
    </row>
    <row r="113" spans="1:8" s="31" customFormat="1" ht="21.75" customHeight="1">
      <c r="A113" s="277" t="s">
        <v>111</v>
      </c>
      <c r="B113" s="277"/>
      <c r="C113" s="277"/>
      <c r="D113" s="283">
        <v>1408017171</v>
      </c>
      <c r="E113" s="283"/>
      <c r="F113" s="283">
        <v>1272613739</v>
      </c>
      <c r="G113" s="283"/>
      <c r="H113" s="89"/>
    </row>
    <row r="114" spans="1:8" s="31" customFormat="1" ht="21.75" customHeight="1">
      <c r="A114" s="277" t="s">
        <v>112</v>
      </c>
      <c r="B114" s="277"/>
      <c r="C114" s="277"/>
      <c r="D114" s="283">
        <v>360879147</v>
      </c>
      <c r="E114" s="283"/>
      <c r="F114" s="10"/>
      <c r="G114" s="11">
        <v>273129570</v>
      </c>
      <c r="H114" s="89"/>
    </row>
    <row r="115" spans="1:8" s="31" customFormat="1" ht="21.75" customHeight="1">
      <c r="A115" s="277" t="s">
        <v>113</v>
      </c>
      <c r="B115" s="277"/>
      <c r="C115" s="277"/>
      <c r="D115" s="90"/>
      <c r="E115" s="92">
        <v>9233200</v>
      </c>
      <c r="F115" s="10"/>
      <c r="G115" s="11"/>
      <c r="H115" s="89"/>
    </row>
    <row r="116" spans="1:8" s="31" customFormat="1" ht="21.75" customHeight="1">
      <c r="A116" s="277" t="s">
        <v>114</v>
      </c>
      <c r="B116" s="277"/>
      <c r="C116" s="277"/>
      <c r="D116" s="283">
        <v>212803424</v>
      </c>
      <c r="E116" s="283"/>
      <c r="F116" s="10"/>
      <c r="G116" s="11">
        <v>156381426</v>
      </c>
      <c r="H116" s="89"/>
    </row>
    <row r="117" spans="1:8" s="31" customFormat="1" ht="21.75" customHeight="1">
      <c r="A117" s="277" t="s">
        <v>115</v>
      </c>
      <c r="B117" s="277"/>
      <c r="C117" s="277"/>
      <c r="D117" s="315">
        <v>75800800</v>
      </c>
      <c r="E117" s="315"/>
      <c r="F117" s="93"/>
      <c r="G117" s="94">
        <v>75800800</v>
      </c>
      <c r="H117" s="89"/>
    </row>
    <row r="118" spans="1:8" s="31" customFormat="1" ht="12.75" customHeight="1">
      <c r="A118" s="95"/>
      <c r="B118" s="95"/>
      <c r="C118" s="95"/>
      <c r="D118" s="96"/>
      <c r="E118" s="96"/>
      <c r="F118" s="96"/>
      <c r="G118" s="96"/>
      <c r="H118" s="89"/>
    </row>
    <row r="119" spans="1:8" s="31" customFormat="1" ht="21.75" customHeight="1">
      <c r="A119" s="280" t="s">
        <v>116</v>
      </c>
      <c r="B119" s="280"/>
      <c r="C119" s="280"/>
      <c r="D119" s="302" t="s">
        <v>34</v>
      </c>
      <c r="E119" s="302"/>
      <c r="F119" s="302" t="s">
        <v>117</v>
      </c>
      <c r="G119" s="302"/>
      <c r="H119" s="89"/>
    </row>
    <row r="120" spans="1:8" s="31" customFormat="1" ht="21.75" customHeight="1">
      <c r="A120" s="294" t="s">
        <v>118</v>
      </c>
      <c r="B120" s="295"/>
      <c r="C120" s="296"/>
      <c r="D120" s="278">
        <v>3120000000</v>
      </c>
      <c r="E120" s="279"/>
      <c r="F120" s="278">
        <v>3120000000</v>
      </c>
      <c r="G120" s="279"/>
      <c r="H120" s="89"/>
    </row>
    <row r="121" spans="1:8" s="31" customFormat="1" ht="21.75" customHeight="1">
      <c r="A121" s="294" t="s">
        <v>119</v>
      </c>
      <c r="B121" s="295"/>
      <c r="C121" s="296"/>
      <c r="D121" s="278">
        <v>247610090</v>
      </c>
      <c r="E121" s="279"/>
      <c r="F121" s="278">
        <v>247610090</v>
      </c>
      <c r="G121" s="279"/>
      <c r="H121" s="89"/>
    </row>
    <row r="122" spans="1:8" s="5" customFormat="1" ht="21.75" customHeight="1">
      <c r="A122" s="305" t="s">
        <v>39</v>
      </c>
      <c r="B122" s="306"/>
      <c r="C122" s="314"/>
      <c r="D122" s="308">
        <f>SUM(D120:E121)</f>
        <v>3367610090</v>
      </c>
      <c r="E122" s="309"/>
      <c r="F122" s="308">
        <f>SUM(F120:G121)</f>
        <v>3367610090</v>
      </c>
      <c r="G122" s="309"/>
      <c r="H122" s="68"/>
    </row>
    <row r="123" spans="1:8" s="31" customFormat="1" ht="31.5" customHeight="1">
      <c r="A123" s="313" t="s">
        <v>120</v>
      </c>
      <c r="B123" s="313"/>
      <c r="C123" s="313"/>
      <c r="D123" s="10"/>
      <c r="E123" s="11"/>
      <c r="F123" s="10"/>
      <c r="G123" s="11"/>
      <c r="H123" s="68"/>
    </row>
    <row r="124" spans="1:8" s="31" customFormat="1" ht="33" customHeight="1">
      <c r="A124" s="294" t="s">
        <v>121</v>
      </c>
      <c r="B124" s="295"/>
      <c r="C124" s="296"/>
      <c r="D124" s="278">
        <f>F124</f>
        <v>1475086581</v>
      </c>
      <c r="E124" s="279"/>
      <c r="F124" s="278">
        <v>1475086581</v>
      </c>
      <c r="G124" s="279"/>
      <c r="H124" s="54"/>
    </row>
    <row r="125" spans="1:8" s="5" customFormat="1" ht="21.75" customHeight="1">
      <c r="A125" s="305" t="s">
        <v>122</v>
      </c>
      <c r="B125" s="306"/>
      <c r="C125" s="77"/>
      <c r="D125" s="307">
        <f>SUM(D124:E124)</f>
        <v>1475086581</v>
      </c>
      <c r="E125" s="307"/>
      <c r="F125" s="308">
        <f>SUM(F124:G124)</f>
        <v>1475086581</v>
      </c>
      <c r="G125" s="309"/>
      <c r="H125" s="4"/>
    </row>
    <row r="126" spans="1:8" s="5" customFormat="1" ht="21.75" customHeight="1">
      <c r="A126" s="310" t="s">
        <v>123</v>
      </c>
      <c r="B126" s="311"/>
      <c r="C126" s="312"/>
      <c r="D126" s="86"/>
      <c r="E126" s="22"/>
      <c r="F126" s="86"/>
      <c r="G126" s="22"/>
      <c r="H126" s="4"/>
    </row>
    <row r="127" spans="1:8" s="31" customFormat="1" ht="27.75" customHeight="1">
      <c r="A127" s="294" t="s">
        <v>124</v>
      </c>
      <c r="B127" s="295"/>
      <c r="C127" s="296"/>
      <c r="D127" s="303">
        <f>4280835820+450000000</f>
        <v>4730835820</v>
      </c>
      <c r="E127" s="304"/>
      <c r="F127" s="278">
        <v>4730835820</v>
      </c>
      <c r="G127" s="279"/>
      <c r="H127" s="30"/>
    </row>
    <row r="128" spans="1:8" s="31" customFormat="1" ht="29.25" customHeight="1">
      <c r="A128" s="294" t="s">
        <v>125</v>
      </c>
      <c r="B128" s="295"/>
      <c r="C128" s="296"/>
      <c r="D128" s="278">
        <v>120000000</v>
      </c>
      <c r="E128" s="279"/>
      <c r="F128" s="278">
        <v>120000000</v>
      </c>
      <c r="G128" s="279"/>
      <c r="H128" s="30"/>
    </row>
    <row r="129" spans="1:8" s="5" customFormat="1" ht="21.75" customHeight="1">
      <c r="A129" s="297" t="s">
        <v>39</v>
      </c>
      <c r="B129" s="298"/>
      <c r="C129" s="80"/>
      <c r="D129" s="275">
        <f>SUM(D127:E128)</f>
        <v>4850835820</v>
      </c>
      <c r="E129" s="276"/>
      <c r="F129" s="275">
        <f>SUM(F127:G128)</f>
        <v>4850835820</v>
      </c>
      <c r="G129" s="276"/>
      <c r="H129" s="4"/>
    </row>
    <row r="130" spans="1:8" s="5" customFormat="1" ht="21.75" customHeight="1">
      <c r="A130" s="98"/>
      <c r="B130" s="99"/>
      <c r="C130" s="85"/>
      <c r="D130" s="24"/>
      <c r="E130" s="24"/>
      <c r="F130" s="25"/>
      <c r="G130" s="25"/>
      <c r="H130" s="4"/>
    </row>
    <row r="131" spans="1:8" s="5" customFormat="1" ht="21.75" customHeight="1">
      <c r="A131" s="299" t="s">
        <v>126</v>
      </c>
      <c r="B131" s="300"/>
      <c r="C131" s="301"/>
      <c r="D131" s="302" t="s">
        <v>34</v>
      </c>
      <c r="E131" s="302"/>
      <c r="F131" s="302" t="s">
        <v>127</v>
      </c>
      <c r="G131" s="302"/>
      <c r="H131" s="4"/>
    </row>
    <row r="132" spans="1:7" ht="21.75" customHeight="1">
      <c r="A132" s="291" t="s">
        <v>128</v>
      </c>
      <c r="B132" s="292"/>
      <c r="C132" s="293"/>
      <c r="D132" s="283">
        <v>931981305</v>
      </c>
      <c r="E132" s="283"/>
      <c r="F132" s="283">
        <v>490592892</v>
      </c>
      <c r="G132" s="283"/>
    </row>
    <row r="133" spans="1:8" ht="21.75" customHeight="1">
      <c r="A133" s="294" t="s">
        <v>129</v>
      </c>
      <c r="B133" s="295"/>
      <c r="C133" s="296"/>
      <c r="D133" s="283">
        <f>D135+D136+D137+D138</f>
        <v>14490489876</v>
      </c>
      <c r="E133" s="283"/>
      <c r="F133" s="283">
        <v>15180916506</v>
      </c>
      <c r="G133" s="283"/>
      <c r="H133" s="64"/>
    </row>
    <row r="134" spans="1:8" ht="21.75" customHeight="1">
      <c r="A134" s="284" t="s">
        <v>130</v>
      </c>
      <c r="B134" s="285"/>
      <c r="C134" s="286"/>
      <c r="D134" s="287"/>
      <c r="E134" s="287"/>
      <c r="F134" s="287"/>
      <c r="G134" s="287"/>
      <c r="H134" s="64"/>
    </row>
    <row r="135" spans="1:8" ht="28.5" customHeight="1">
      <c r="A135" s="284" t="s">
        <v>131</v>
      </c>
      <c r="B135" s="285"/>
      <c r="C135" s="286"/>
      <c r="D135" s="287">
        <f>F135</f>
        <v>3911834400</v>
      </c>
      <c r="E135" s="287"/>
      <c r="F135" s="287">
        <v>3911834400</v>
      </c>
      <c r="G135" s="287"/>
      <c r="H135" s="100"/>
    </row>
    <row r="136" spans="1:8" ht="21.75" customHeight="1">
      <c r="A136" s="284" t="s">
        <v>132</v>
      </c>
      <c r="B136" s="285"/>
      <c r="C136" s="286"/>
      <c r="D136" s="287">
        <v>354055160</v>
      </c>
      <c r="E136" s="287"/>
      <c r="F136" s="287">
        <v>354055160</v>
      </c>
      <c r="G136" s="287"/>
      <c r="H136" s="100"/>
    </row>
    <row r="137" spans="1:8" ht="21.75" customHeight="1">
      <c r="A137" s="284" t="s">
        <v>133</v>
      </c>
      <c r="B137" s="285"/>
      <c r="C137" s="286"/>
      <c r="D137" s="287">
        <v>8600000000</v>
      </c>
      <c r="E137" s="287"/>
      <c r="F137" s="287">
        <v>9250000000</v>
      </c>
      <c r="G137" s="287"/>
      <c r="H137" s="100"/>
    </row>
    <row r="138" spans="1:8" ht="21.75" customHeight="1">
      <c r="A138" s="284" t="s">
        <v>134</v>
      </c>
      <c r="B138" s="285"/>
      <c r="C138" s="286"/>
      <c r="D138" s="287">
        <v>1624600316</v>
      </c>
      <c r="E138" s="287"/>
      <c r="F138" s="287">
        <v>1665026946</v>
      </c>
      <c r="G138" s="287"/>
      <c r="H138" s="64"/>
    </row>
    <row r="139" spans="1:8" ht="21.75" customHeight="1">
      <c r="A139" s="101"/>
      <c r="B139" s="288" t="s">
        <v>135</v>
      </c>
      <c r="C139" s="289"/>
      <c r="D139" s="290">
        <v>15422471181</v>
      </c>
      <c r="E139" s="290"/>
      <c r="F139" s="290">
        <f>F132+F133</f>
        <v>15671509398</v>
      </c>
      <c r="G139" s="290"/>
      <c r="H139" s="64"/>
    </row>
    <row r="140" spans="1:8" s="5" customFormat="1" ht="21.75" customHeight="1">
      <c r="A140" s="280" t="s">
        <v>136</v>
      </c>
      <c r="B140" s="280"/>
      <c r="C140" s="91" t="s">
        <v>137</v>
      </c>
      <c r="D140" s="91" t="s">
        <v>138</v>
      </c>
      <c r="E140" s="97" t="s">
        <v>139</v>
      </c>
      <c r="F140" s="281" t="s">
        <v>140</v>
      </c>
      <c r="G140" s="281"/>
      <c r="H140" s="4"/>
    </row>
    <row r="141" spans="1:7" ht="30" customHeight="1">
      <c r="A141" s="282" t="s">
        <v>141</v>
      </c>
      <c r="B141" s="282"/>
      <c r="C141" s="43">
        <v>60347000000</v>
      </c>
      <c r="D141" s="43"/>
      <c r="E141" s="43"/>
      <c r="F141" s="283">
        <f>C141</f>
        <v>60347000000</v>
      </c>
      <c r="G141" s="283"/>
    </row>
    <row r="142" spans="1:8" s="104" customFormat="1" ht="21.75" customHeight="1">
      <c r="A142" s="277" t="s">
        <v>142</v>
      </c>
      <c r="B142" s="277"/>
      <c r="C142" s="43">
        <v>16075321615</v>
      </c>
      <c r="D142" s="43"/>
      <c r="E142" s="102"/>
      <c r="F142" s="278">
        <f>C142+D142</f>
        <v>16075321615</v>
      </c>
      <c r="G142" s="279"/>
      <c r="H142" s="103"/>
    </row>
    <row r="143" spans="1:8" s="104" customFormat="1" ht="21.75" customHeight="1">
      <c r="A143" s="277" t="s">
        <v>143</v>
      </c>
      <c r="B143" s="277"/>
      <c r="C143" s="105">
        <v>-6644838836</v>
      </c>
      <c r="D143" s="102"/>
      <c r="E143" s="105"/>
      <c r="F143" s="272">
        <f>C143+D143-E143</f>
        <v>-6644838836</v>
      </c>
      <c r="G143" s="273"/>
      <c r="H143" s="103"/>
    </row>
    <row r="144" spans="1:8" s="5" customFormat="1" ht="21.75" customHeight="1">
      <c r="A144" s="277" t="s">
        <v>144</v>
      </c>
      <c r="B144" s="277"/>
      <c r="C144" s="43">
        <v>11374860593</v>
      </c>
      <c r="D144" s="106"/>
      <c r="E144" s="106"/>
      <c r="F144" s="278">
        <f>C144</f>
        <v>11374860593</v>
      </c>
      <c r="G144" s="279"/>
      <c r="H144" s="4"/>
    </row>
    <row r="145" spans="1:8" s="5" customFormat="1" ht="21.75" customHeight="1">
      <c r="A145" s="277" t="s">
        <v>145</v>
      </c>
      <c r="B145" s="277"/>
      <c r="C145" s="43">
        <v>2025846951</v>
      </c>
      <c r="D145" s="106"/>
      <c r="E145" s="106"/>
      <c r="F145" s="278">
        <f>C145</f>
        <v>2025846951</v>
      </c>
      <c r="G145" s="279"/>
      <c r="H145" s="4"/>
    </row>
    <row r="146" spans="1:8" ht="21.75" customHeight="1">
      <c r="A146" s="270" t="s">
        <v>146</v>
      </c>
      <c r="B146" s="271"/>
      <c r="C146" s="105">
        <f>0-7628079873</f>
        <v>-7628079873</v>
      </c>
      <c r="D146" s="107"/>
      <c r="E146" s="105">
        <v>-5865672861</v>
      </c>
      <c r="F146" s="272"/>
      <c r="G146" s="273"/>
      <c r="H146" s="108"/>
    </row>
    <row r="147" spans="1:8" ht="21.75" customHeight="1">
      <c r="A147" s="274" t="s">
        <v>39</v>
      </c>
      <c r="B147" s="274"/>
      <c r="C147" s="109">
        <f>SUM(C141:C146)</f>
        <v>75550110450</v>
      </c>
      <c r="D147" s="110">
        <f>SUM(D141:D146)</f>
        <v>0</v>
      </c>
      <c r="E147" s="111">
        <f>E146</f>
        <v>-5865672861</v>
      </c>
      <c r="F147" s="275">
        <f>SUM(F141:F146)</f>
        <v>83178190323</v>
      </c>
      <c r="G147" s="276"/>
      <c r="H147" s="108"/>
    </row>
    <row r="148" spans="1:8" ht="21.75" customHeight="1">
      <c r="A148" s="267" t="s">
        <v>147</v>
      </c>
      <c r="B148" s="267"/>
      <c r="C148" s="267"/>
      <c r="D148" s="68"/>
      <c r="E148" s="68"/>
      <c r="F148" s="24"/>
      <c r="G148" s="24"/>
      <c r="H148" s="108"/>
    </row>
    <row r="149" spans="1:8" s="5" customFormat="1" ht="21.75" customHeight="1">
      <c r="A149" s="268" t="s">
        <v>148</v>
      </c>
      <c r="B149" s="268"/>
      <c r="C149" s="268"/>
      <c r="D149" s="268"/>
      <c r="E149" s="268"/>
      <c r="F149" s="268"/>
      <c r="G149" s="268"/>
      <c r="H149" s="4"/>
    </row>
    <row r="150" spans="1:8" s="5" customFormat="1" ht="21.75" customHeight="1">
      <c r="A150" s="255" t="s">
        <v>149</v>
      </c>
      <c r="B150" s="255"/>
      <c r="C150" s="269" t="s">
        <v>150</v>
      </c>
      <c r="D150" s="269"/>
      <c r="E150" s="269"/>
      <c r="F150" s="255" t="s">
        <v>151</v>
      </c>
      <c r="G150" s="255"/>
      <c r="H150" s="4"/>
    </row>
    <row r="151" spans="3:8" s="5" customFormat="1" ht="21.75" customHeight="1">
      <c r="C151" s="112"/>
      <c r="D151" s="112"/>
      <c r="E151" s="113"/>
      <c r="H151" s="4"/>
    </row>
    <row r="152" spans="3:8" s="5" customFormat="1" ht="21.75" customHeight="1">
      <c r="C152" s="112"/>
      <c r="D152" s="112"/>
      <c r="E152" s="113"/>
      <c r="H152" s="4"/>
    </row>
    <row r="153" spans="4:8" s="5" customFormat="1" ht="21.75" customHeight="1">
      <c r="D153" s="112"/>
      <c r="E153" s="113"/>
      <c r="F153" s="112"/>
      <c r="G153" s="112"/>
      <c r="H153" s="4"/>
    </row>
    <row r="154" s="5" customFormat="1" ht="21.75" customHeight="1">
      <c r="H154" s="4"/>
    </row>
    <row r="155" spans="1:8" s="5" customFormat="1" ht="21.75" customHeight="1">
      <c r="A155" s="255" t="s">
        <v>152</v>
      </c>
      <c r="B155" s="255"/>
      <c r="C155" s="255" t="s">
        <v>153</v>
      </c>
      <c r="D155" s="255"/>
      <c r="E155" s="255"/>
      <c r="F155" s="255" t="s">
        <v>154</v>
      </c>
      <c r="G155" s="255"/>
      <c r="H155" s="4"/>
    </row>
  </sheetData>
  <sheetProtection/>
  <mergeCells count="268">
    <mergeCell ref="A1:G1"/>
    <mergeCell ref="A2:G2"/>
    <mergeCell ref="A3:G3"/>
    <mergeCell ref="A4:E4"/>
    <mergeCell ref="A9:G9"/>
    <mergeCell ref="A10:G10"/>
    <mergeCell ref="A11:E11"/>
    <mergeCell ref="A12:G12"/>
    <mergeCell ref="A5:G5"/>
    <mergeCell ref="A6:G6"/>
    <mergeCell ref="A7:G7"/>
    <mergeCell ref="A8:G8"/>
    <mergeCell ref="A17:G17"/>
    <mergeCell ref="A18:E18"/>
    <mergeCell ref="A19:G19"/>
    <mergeCell ref="A20:G20"/>
    <mergeCell ref="A13:G13"/>
    <mergeCell ref="A14:E14"/>
    <mergeCell ref="A15:E15"/>
    <mergeCell ref="A16:G16"/>
    <mergeCell ref="A25:G25"/>
    <mergeCell ref="A26:E26"/>
    <mergeCell ref="A27:G27"/>
    <mergeCell ref="A28:E28"/>
    <mergeCell ref="A21:G21"/>
    <mergeCell ref="A22:G22"/>
    <mergeCell ref="A23:E23"/>
    <mergeCell ref="A24:G24"/>
    <mergeCell ref="D33:G33"/>
    <mergeCell ref="A34:C34"/>
    <mergeCell ref="D34:E34"/>
    <mergeCell ref="F34:G34"/>
    <mergeCell ref="A29:G29"/>
    <mergeCell ref="A30:G30"/>
    <mergeCell ref="A31:G31"/>
    <mergeCell ref="A32:G32"/>
    <mergeCell ref="A35:B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40:C40"/>
    <mergeCell ref="D40:E40"/>
    <mergeCell ref="F40:G40"/>
    <mergeCell ref="A41:C41"/>
    <mergeCell ref="D41:E41"/>
    <mergeCell ref="F41:G41"/>
    <mergeCell ref="A42:C42"/>
    <mergeCell ref="D42:E42"/>
    <mergeCell ref="F42:G42"/>
    <mergeCell ref="A43:C43"/>
    <mergeCell ref="D43:E43"/>
    <mergeCell ref="F43:G43"/>
    <mergeCell ref="A44:C44"/>
    <mergeCell ref="D44:E44"/>
    <mergeCell ref="F44:G44"/>
    <mergeCell ref="A45:C45"/>
    <mergeCell ref="D45:E45"/>
    <mergeCell ref="F45:G45"/>
    <mergeCell ref="A46:B46"/>
    <mergeCell ref="D46:E46"/>
    <mergeCell ref="F46:G46"/>
    <mergeCell ref="A48:B48"/>
    <mergeCell ref="D48:E48"/>
    <mergeCell ref="F48:G48"/>
    <mergeCell ref="A49:C49"/>
    <mergeCell ref="D49:E49"/>
    <mergeCell ref="F49:G49"/>
    <mergeCell ref="A50:C50"/>
    <mergeCell ref="D50:E50"/>
    <mergeCell ref="F50:G50"/>
    <mergeCell ref="A51:C51"/>
    <mergeCell ref="D51:E51"/>
    <mergeCell ref="F51:G51"/>
    <mergeCell ref="A52:C52"/>
    <mergeCell ref="D52:E52"/>
    <mergeCell ref="F52:G52"/>
    <mergeCell ref="A53:C53"/>
    <mergeCell ref="D53:E53"/>
    <mergeCell ref="F53:G53"/>
    <mergeCell ref="A54:C54"/>
    <mergeCell ref="D54:E54"/>
    <mergeCell ref="F54:G54"/>
    <mergeCell ref="A55:B55"/>
    <mergeCell ref="D55:E55"/>
    <mergeCell ref="F55:G55"/>
    <mergeCell ref="A56:C56"/>
    <mergeCell ref="D56:E56"/>
    <mergeCell ref="F56:G56"/>
    <mergeCell ref="A58:C58"/>
    <mergeCell ref="D58:E58"/>
    <mergeCell ref="F58:G58"/>
    <mergeCell ref="A59:C59"/>
    <mergeCell ref="D59:E59"/>
    <mergeCell ref="F59:G59"/>
    <mergeCell ref="A60:B60"/>
    <mergeCell ref="D60:E60"/>
    <mergeCell ref="F60:G60"/>
    <mergeCell ref="A62:C62"/>
    <mergeCell ref="D62:E62"/>
    <mergeCell ref="F62:G62"/>
    <mergeCell ref="A65:B65"/>
    <mergeCell ref="D65:E65"/>
    <mergeCell ref="F65:G65"/>
    <mergeCell ref="A66:E66"/>
    <mergeCell ref="A63:C63"/>
    <mergeCell ref="D63:E63"/>
    <mergeCell ref="F63:G63"/>
    <mergeCell ref="A64:C64"/>
    <mergeCell ref="D64:E64"/>
    <mergeCell ref="F64:G64"/>
    <mergeCell ref="A88:B88"/>
    <mergeCell ref="E88:F88"/>
    <mergeCell ref="A89:B89"/>
    <mergeCell ref="E89:F89"/>
    <mergeCell ref="A68:D68"/>
    <mergeCell ref="A76:C76"/>
    <mergeCell ref="A86:G86"/>
    <mergeCell ref="A87:D87"/>
    <mergeCell ref="A93:G93"/>
    <mergeCell ref="A94:B94"/>
    <mergeCell ref="E94:F94"/>
    <mergeCell ref="A95:B95"/>
    <mergeCell ref="E95:F95"/>
    <mergeCell ref="A90:B90"/>
    <mergeCell ref="E90:F90"/>
    <mergeCell ref="A91:B91"/>
    <mergeCell ref="A92:B92"/>
    <mergeCell ref="E92:F92"/>
    <mergeCell ref="A98:B98"/>
    <mergeCell ref="E98:F98"/>
    <mergeCell ref="A100:C100"/>
    <mergeCell ref="D100:E100"/>
    <mergeCell ref="F100:G100"/>
    <mergeCell ref="A96:B96"/>
    <mergeCell ref="E96:F96"/>
    <mergeCell ref="A97:B97"/>
    <mergeCell ref="E97:F97"/>
    <mergeCell ref="A101:C101"/>
    <mergeCell ref="D101:E101"/>
    <mergeCell ref="F101:G101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A108:C108"/>
    <mergeCell ref="D108:E108"/>
    <mergeCell ref="F108:G108"/>
    <mergeCell ref="A109:C109"/>
    <mergeCell ref="D109:E109"/>
    <mergeCell ref="F109:G109"/>
    <mergeCell ref="F112:G112"/>
    <mergeCell ref="A113:C113"/>
    <mergeCell ref="D113:E113"/>
    <mergeCell ref="F113:G113"/>
    <mergeCell ref="A110:C110"/>
    <mergeCell ref="D110:E110"/>
    <mergeCell ref="F110:G110"/>
    <mergeCell ref="A111:C111"/>
    <mergeCell ref="D111:E111"/>
    <mergeCell ref="F111:G111"/>
    <mergeCell ref="A114:C114"/>
    <mergeCell ref="D114:E114"/>
    <mergeCell ref="A115:C115"/>
    <mergeCell ref="A116:C116"/>
    <mergeCell ref="D116:E116"/>
    <mergeCell ref="A112:C112"/>
    <mergeCell ref="D112:E112"/>
    <mergeCell ref="F119:G119"/>
    <mergeCell ref="A120:C120"/>
    <mergeCell ref="D120:E120"/>
    <mergeCell ref="F120:G120"/>
    <mergeCell ref="A117:C117"/>
    <mergeCell ref="D117:E117"/>
    <mergeCell ref="A119:C119"/>
    <mergeCell ref="D119:E119"/>
    <mergeCell ref="A121:C121"/>
    <mergeCell ref="D121:E121"/>
    <mergeCell ref="F121:G121"/>
    <mergeCell ref="A122:C122"/>
    <mergeCell ref="D122:E122"/>
    <mergeCell ref="F122:G122"/>
    <mergeCell ref="A125:B125"/>
    <mergeCell ref="D125:E125"/>
    <mergeCell ref="F125:G125"/>
    <mergeCell ref="A126:C126"/>
    <mergeCell ref="A123:C123"/>
    <mergeCell ref="A124:C124"/>
    <mergeCell ref="D124:E124"/>
    <mergeCell ref="F124:G124"/>
    <mergeCell ref="A127:C127"/>
    <mergeCell ref="D127:E127"/>
    <mergeCell ref="F127:G127"/>
    <mergeCell ref="A128:C128"/>
    <mergeCell ref="D128:E128"/>
    <mergeCell ref="F128:G128"/>
    <mergeCell ref="A129:B129"/>
    <mergeCell ref="D129:E129"/>
    <mergeCell ref="F129:G129"/>
    <mergeCell ref="A131:C131"/>
    <mergeCell ref="D131:E131"/>
    <mergeCell ref="F131:G131"/>
    <mergeCell ref="A132:C132"/>
    <mergeCell ref="D132:E132"/>
    <mergeCell ref="F132:G132"/>
    <mergeCell ref="A133:C133"/>
    <mergeCell ref="D133:E133"/>
    <mergeCell ref="F133:G133"/>
    <mergeCell ref="A134:C134"/>
    <mergeCell ref="D134:E134"/>
    <mergeCell ref="F134:G134"/>
    <mergeCell ref="A135:C135"/>
    <mergeCell ref="D135:E135"/>
    <mergeCell ref="F135:G135"/>
    <mergeCell ref="A136:C136"/>
    <mergeCell ref="D136:E136"/>
    <mergeCell ref="F136:G136"/>
    <mergeCell ref="A137:C137"/>
    <mergeCell ref="D137:E137"/>
    <mergeCell ref="F137:G137"/>
    <mergeCell ref="A138:C138"/>
    <mergeCell ref="D138:E138"/>
    <mergeCell ref="F138:G138"/>
    <mergeCell ref="B139:C139"/>
    <mergeCell ref="D139:E139"/>
    <mergeCell ref="F139:G139"/>
    <mergeCell ref="A142:B142"/>
    <mergeCell ref="F142:G142"/>
    <mergeCell ref="A143:B143"/>
    <mergeCell ref="F143:G143"/>
    <mergeCell ref="A140:B140"/>
    <mergeCell ref="F140:G140"/>
    <mergeCell ref="A141:B141"/>
    <mergeCell ref="F141:G141"/>
    <mergeCell ref="A146:B146"/>
    <mergeCell ref="F146:G146"/>
    <mergeCell ref="A147:B147"/>
    <mergeCell ref="F147:G147"/>
    <mergeCell ref="A144:B144"/>
    <mergeCell ref="F144:G144"/>
    <mergeCell ref="A145:B145"/>
    <mergeCell ref="F145:G145"/>
    <mergeCell ref="A155:B155"/>
    <mergeCell ref="C155:E155"/>
    <mergeCell ref="F155:G155"/>
    <mergeCell ref="A148:C148"/>
    <mergeCell ref="A149:G149"/>
    <mergeCell ref="A150:B150"/>
    <mergeCell ref="C150:E150"/>
    <mergeCell ref="F150:G15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9">
      <selection activeCell="A45" sqref="A45:B45"/>
    </sheetView>
  </sheetViews>
  <sheetFormatPr defaultColWidth="9.00390625" defaultRowHeight="21.75" customHeight="1"/>
  <cols>
    <col min="1" max="1" width="42.125" style="218" customWidth="1"/>
    <col min="2" max="2" width="5.375" style="219" customWidth="1"/>
    <col min="3" max="3" width="19.375" style="205" customWidth="1"/>
    <col min="4" max="4" width="20.00390625" style="184" customWidth="1"/>
    <col min="5" max="16384" width="9.00390625" style="185" customWidth="1"/>
  </cols>
  <sheetData>
    <row r="1" spans="1:3" ht="27.75" customHeight="1">
      <c r="A1" s="372" t="s">
        <v>313</v>
      </c>
      <c r="B1" s="372"/>
      <c r="C1" s="372"/>
    </row>
    <row r="2" spans="1:4" ht="21.75" customHeight="1">
      <c r="A2" s="373" t="s">
        <v>314</v>
      </c>
      <c r="B2" s="373"/>
      <c r="C2" s="373"/>
      <c r="D2" s="373"/>
    </row>
    <row r="3" spans="1:4" ht="24.75" customHeight="1">
      <c r="A3" s="374" t="s">
        <v>315</v>
      </c>
      <c r="B3" s="374"/>
      <c r="C3" s="374"/>
      <c r="D3" s="374"/>
    </row>
    <row r="4" spans="1:4" ht="21.75" customHeight="1">
      <c r="A4" s="375" t="s">
        <v>157</v>
      </c>
      <c r="B4" s="375"/>
      <c r="C4" s="375"/>
      <c r="D4" s="375"/>
    </row>
    <row r="5" spans="1:4" ht="19.5" customHeight="1">
      <c r="A5" s="186"/>
      <c r="B5" s="376" t="s">
        <v>32</v>
      </c>
      <c r="C5" s="376"/>
      <c r="D5" s="376"/>
    </row>
    <row r="6" spans="1:4" s="3" customFormat="1" ht="21.75" customHeight="1">
      <c r="A6" s="377" t="s">
        <v>316</v>
      </c>
      <c r="B6" s="377" t="s">
        <v>317</v>
      </c>
      <c r="C6" s="379" t="s">
        <v>318</v>
      </c>
      <c r="D6" s="379"/>
    </row>
    <row r="7" spans="1:4" s="3" customFormat="1" ht="21.75" customHeight="1">
      <c r="A7" s="378"/>
      <c r="B7" s="378"/>
      <c r="C7" s="187" t="s">
        <v>319</v>
      </c>
      <c r="D7" s="187" t="s">
        <v>320</v>
      </c>
    </row>
    <row r="8" spans="1:4" s="3" customFormat="1" ht="36" customHeight="1">
      <c r="A8" s="188" t="s">
        <v>321</v>
      </c>
      <c r="B8" s="189"/>
      <c r="C8" s="190"/>
      <c r="D8" s="190"/>
    </row>
    <row r="9" spans="1:4" s="5" customFormat="1" ht="21.75" customHeight="1">
      <c r="A9" s="191" t="s">
        <v>322</v>
      </c>
      <c r="B9" s="192" t="s">
        <v>299</v>
      </c>
      <c r="C9" s="193">
        <f>'[1]CTy Quy I'!$C$29</f>
        <v>-5865680808</v>
      </c>
      <c r="D9" s="194">
        <v>-3793956295</v>
      </c>
    </row>
    <row r="10" spans="1:4" s="5" customFormat="1" ht="21.75" customHeight="1">
      <c r="A10" s="191" t="s">
        <v>323</v>
      </c>
      <c r="B10" s="192"/>
      <c r="C10" s="37"/>
      <c r="D10" s="195"/>
    </row>
    <row r="11" spans="1:4" ht="21.75" customHeight="1">
      <c r="A11" s="196" t="s">
        <v>324</v>
      </c>
      <c r="B11" s="197" t="s">
        <v>301</v>
      </c>
      <c r="C11" s="46">
        <f>'[2]Quy I'!$F$146</f>
        <v>1164668460</v>
      </c>
      <c r="D11" s="46">
        <v>1207005581</v>
      </c>
    </row>
    <row r="12" spans="1:4" ht="21.75" customHeight="1">
      <c r="A12" s="196" t="s">
        <v>325</v>
      </c>
      <c r="B12" s="197" t="s">
        <v>303</v>
      </c>
      <c r="C12" s="198">
        <v>-177935361</v>
      </c>
      <c r="D12" s="198">
        <v>-33619137</v>
      </c>
    </row>
    <row r="13" spans="1:4" ht="21.75" customHeight="1">
      <c r="A13" s="196" t="s">
        <v>326</v>
      </c>
      <c r="B13" s="197" t="s">
        <v>305</v>
      </c>
      <c r="C13" s="199"/>
      <c r="D13" s="200"/>
    </row>
    <row r="14" spans="1:4" ht="21.75" customHeight="1">
      <c r="A14" s="196" t="s">
        <v>327</v>
      </c>
      <c r="B14" s="197" t="s">
        <v>307</v>
      </c>
      <c r="C14" s="199"/>
      <c r="D14" s="200"/>
    </row>
    <row r="15" spans="1:4" ht="21.75" customHeight="1">
      <c r="A15" s="196" t="s">
        <v>328</v>
      </c>
      <c r="B15" s="197" t="s">
        <v>309</v>
      </c>
      <c r="C15" s="46">
        <f>'[1]CTy Quy I'!$C$21</f>
        <v>220627225</v>
      </c>
      <c r="D15" s="46">
        <v>168509546</v>
      </c>
    </row>
    <row r="16" spans="1:4" s="5" customFormat="1" ht="31.5" customHeight="1">
      <c r="A16" s="191" t="s">
        <v>329</v>
      </c>
      <c r="B16" s="192" t="s">
        <v>330</v>
      </c>
      <c r="C16" s="194">
        <f>SUM(C9:C15)</f>
        <v>-4658320484</v>
      </c>
      <c r="D16" s="194">
        <f>SUM(D9:D15)</f>
        <v>-2452060305</v>
      </c>
    </row>
    <row r="17" spans="1:4" ht="21.75" customHeight="1">
      <c r="A17" s="196" t="s">
        <v>331</v>
      </c>
      <c r="B17" s="197" t="s">
        <v>332</v>
      </c>
      <c r="C17" s="46">
        <v>4595145536</v>
      </c>
      <c r="D17" s="201">
        <v>-485101612</v>
      </c>
    </row>
    <row r="18" spans="1:4" ht="21.75" customHeight="1">
      <c r="A18" s="196" t="s">
        <v>333</v>
      </c>
      <c r="B18" s="197" t="s">
        <v>334</v>
      </c>
      <c r="C18" s="46">
        <f>5343587292</f>
        <v>5343587292</v>
      </c>
      <c r="D18" s="201">
        <v>-6906057567</v>
      </c>
    </row>
    <row r="19" spans="1:4" ht="39.75" customHeight="1">
      <c r="A19" s="196" t="s">
        <v>335</v>
      </c>
      <c r="B19" s="203">
        <v>11</v>
      </c>
      <c r="C19" s="201">
        <v>-153236463</v>
      </c>
      <c r="D19" s="46">
        <v>10865969002</v>
      </c>
    </row>
    <row r="20" spans="1:4" ht="21.75" customHeight="1">
      <c r="A20" s="196" t="s">
        <v>336</v>
      </c>
      <c r="B20" s="197" t="s">
        <v>337</v>
      </c>
      <c r="C20" s="201">
        <v>-304809000</v>
      </c>
      <c r="D20" s="201">
        <v>-73247748</v>
      </c>
    </row>
    <row r="21" spans="1:4" ht="21.75" customHeight="1">
      <c r="A21" s="196" t="s">
        <v>338</v>
      </c>
      <c r="B21" s="197" t="s">
        <v>339</v>
      </c>
      <c r="C21" s="200">
        <f>C15</f>
        <v>220627225</v>
      </c>
      <c r="D21" s="201">
        <v>-168509546</v>
      </c>
    </row>
    <row r="22" spans="1:4" ht="21.75" customHeight="1">
      <c r="A22" s="196" t="s">
        <v>340</v>
      </c>
      <c r="B22" s="197" t="s">
        <v>341</v>
      </c>
      <c r="C22" s="199"/>
      <c r="D22" s="201"/>
    </row>
    <row r="23" spans="1:4" ht="25.5" customHeight="1">
      <c r="A23" s="196" t="s">
        <v>342</v>
      </c>
      <c r="B23" s="197" t="s">
        <v>343</v>
      </c>
      <c r="C23" s="199"/>
      <c r="D23" s="46"/>
    </row>
    <row r="24" spans="1:4" ht="21.75" customHeight="1">
      <c r="A24" s="196" t="s">
        <v>344</v>
      </c>
      <c r="B24" s="197" t="s">
        <v>345</v>
      </c>
      <c r="C24" s="204">
        <v>-162952942</v>
      </c>
      <c r="D24" s="204">
        <v>-3558392944</v>
      </c>
    </row>
    <row r="25" spans="1:4" s="3" customFormat="1" ht="21.75" customHeight="1">
      <c r="A25" s="191" t="s">
        <v>346</v>
      </c>
      <c r="B25" s="192" t="s">
        <v>347</v>
      </c>
      <c r="C25" s="220">
        <f>SUM(C16:C24)</f>
        <v>4880041164</v>
      </c>
      <c r="D25" s="206">
        <f>SUM(D16:D24)</f>
        <v>-2777400720</v>
      </c>
    </row>
    <row r="26" spans="1:4" s="3" customFormat="1" ht="21.75" customHeight="1">
      <c r="A26" s="191" t="s">
        <v>348</v>
      </c>
      <c r="B26" s="197"/>
      <c r="C26" s="207"/>
      <c r="D26" s="208"/>
    </row>
    <row r="27" spans="1:4" ht="36" customHeight="1">
      <c r="A27" s="196" t="s">
        <v>349</v>
      </c>
      <c r="B27" s="197" t="s">
        <v>350</v>
      </c>
      <c r="C27" s="204">
        <v>-1176327033</v>
      </c>
      <c r="D27" s="204">
        <v>-1082746084</v>
      </c>
    </row>
    <row r="28" spans="1:4" ht="36" customHeight="1">
      <c r="A28" s="196" t="s">
        <v>351</v>
      </c>
      <c r="B28" s="197" t="s">
        <v>352</v>
      </c>
      <c r="C28" s="199"/>
      <c r="D28" s="46"/>
    </row>
    <row r="29" spans="1:4" ht="21.75" customHeight="1">
      <c r="A29" s="196" t="s">
        <v>353</v>
      </c>
      <c r="B29" s="197" t="s">
        <v>354</v>
      </c>
      <c r="C29" s="199"/>
      <c r="D29" s="201">
        <v>-750000000</v>
      </c>
    </row>
    <row r="30" spans="1:4" ht="21.75" customHeight="1">
      <c r="A30" s="196" t="s">
        <v>355</v>
      </c>
      <c r="B30" s="197" t="s">
        <v>356</v>
      </c>
      <c r="C30" s="199"/>
      <c r="D30" s="46"/>
    </row>
    <row r="31" spans="1:4" ht="21.75" customHeight="1">
      <c r="A31" s="196" t="s">
        <v>357</v>
      </c>
      <c r="B31" s="197" t="s">
        <v>358</v>
      </c>
      <c r="C31" s="46">
        <f>'[1]CTy Quy I'!$C$19</f>
        <v>2485960</v>
      </c>
      <c r="D31" s="46">
        <v>14802780</v>
      </c>
    </row>
    <row r="32" spans="1:4" s="3" customFormat="1" ht="21.75" customHeight="1">
      <c r="A32" s="191" t="s">
        <v>359</v>
      </c>
      <c r="B32" s="192" t="s">
        <v>360</v>
      </c>
      <c r="C32" s="206">
        <f>SUM(C27:C31)</f>
        <v>-1173841073</v>
      </c>
      <c r="D32" s="206">
        <f>SUM(D27:D31)</f>
        <v>-1817943304</v>
      </c>
    </row>
    <row r="33" spans="1:4" s="3" customFormat="1" ht="21.75" customHeight="1">
      <c r="A33" s="191" t="s">
        <v>361</v>
      </c>
      <c r="B33" s="192"/>
      <c r="C33" s="207"/>
      <c r="D33" s="208"/>
    </row>
    <row r="34" spans="1:4" s="7" customFormat="1" ht="36" customHeight="1">
      <c r="A34" s="196" t="s">
        <v>362</v>
      </c>
      <c r="B34" s="197" t="s">
        <v>363</v>
      </c>
      <c r="C34" s="209"/>
      <c r="D34" s="210"/>
    </row>
    <row r="35" spans="1:4" s="7" customFormat="1" ht="36" customHeight="1">
      <c r="A35" s="196" t="s">
        <v>364</v>
      </c>
      <c r="B35" s="197"/>
      <c r="C35" s="209"/>
      <c r="D35" s="210"/>
    </row>
    <row r="36" spans="1:4" s="7" customFormat="1" ht="21.75" customHeight="1">
      <c r="A36" s="196" t="s">
        <v>365</v>
      </c>
      <c r="B36" s="197" t="s">
        <v>366</v>
      </c>
      <c r="C36" s="46">
        <v>2626111265</v>
      </c>
      <c r="D36" s="46">
        <v>4057907240</v>
      </c>
    </row>
    <row r="37" spans="1:4" ht="21.75" customHeight="1">
      <c r="A37" s="196" t="s">
        <v>367</v>
      </c>
      <c r="B37" s="197" t="s">
        <v>368</v>
      </c>
      <c r="C37" s="201">
        <v>-4592132389</v>
      </c>
      <c r="D37" s="201">
        <v>-71720000</v>
      </c>
    </row>
    <row r="38" spans="1:4" ht="21.75" customHeight="1">
      <c r="A38" s="196" t="s">
        <v>369</v>
      </c>
      <c r="B38" s="197" t="s">
        <v>370</v>
      </c>
      <c r="C38" s="199"/>
      <c r="D38" s="201"/>
    </row>
    <row r="39" spans="1:4" s="3" customFormat="1" ht="21.75" customHeight="1">
      <c r="A39" s="191" t="s">
        <v>371</v>
      </c>
      <c r="B39" s="192" t="s">
        <v>372</v>
      </c>
      <c r="C39" s="206">
        <f>SUM(C34:C38)</f>
        <v>-1966021124</v>
      </c>
      <c r="D39" s="202">
        <f>SUM(D34:D38)</f>
        <v>3986187240</v>
      </c>
    </row>
    <row r="40" spans="1:4" s="3" customFormat="1" ht="33.75" customHeight="1">
      <c r="A40" s="191" t="s">
        <v>373</v>
      </c>
      <c r="B40" s="192" t="s">
        <v>374</v>
      </c>
      <c r="C40" s="202">
        <f>C25+C32+C39</f>
        <v>1740178967</v>
      </c>
      <c r="D40" s="206">
        <f>D25+D32+D39</f>
        <v>-609156784</v>
      </c>
    </row>
    <row r="41" spans="1:4" s="3" customFormat="1" ht="21.75" customHeight="1">
      <c r="A41" s="191" t="s">
        <v>375</v>
      </c>
      <c r="B41" s="192" t="s">
        <v>376</v>
      </c>
      <c r="C41" s="202">
        <f>'[2]Quy I'!$C$7+'[2]Quy I'!$C$16</f>
        <v>499262766</v>
      </c>
      <c r="D41" s="202">
        <v>1348262134</v>
      </c>
    </row>
    <row r="42" spans="1:4" s="7" customFormat="1" ht="35.25" customHeight="1">
      <c r="A42" s="196" t="s">
        <v>377</v>
      </c>
      <c r="B42" s="197" t="s">
        <v>378</v>
      </c>
      <c r="C42" s="209"/>
      <c r="D42" s="46"/>
    </row>
    <row r="43" spans="1:4" s="3" customFormat="1" ht="36" customHeight="1">
      <c r="A43" s="211" t="s">
        <v>379</v>
      </c>
      <c r="B43" s="212" t="s">
        <v>380</v>
      </c>
      <c r="C43" s="213">
        <f>C40+C41</f>
        <v>2239441733</v>
      </c>
      <c r="D43" s="213">
        <f>D40+D41</f>
        <v>739105350</v>
      </c>
    </row>
    <row r="44" spans="1:4" ht="28.5" customHeight="1">
      <c r="A44" s="382" t="s">
        <v>384</v>
      </c>
      <c r="B44" s="382"/>
      <c r="C44" s="382"/>
      <c r="D44" s="382"/>
    </row>
    <row r="45" spans="1:4" s="5" customFormat="1" ht="9" customHeight="1">
      <c r="A45" s="383"/>
      <c r="B45" s="383"/>
      <c r="C45" s="381"/>
      <c r="D45" s="381"/>
    </row>
    <row r="46" spans="1:4" s="5" customFormat="1" ht="21.75" customHeight="1">
      <c r="A46" s="380" t="s">
        <v>381</v>
      </c>
      <c r="B46" s="380"/>
      <c r="C46" s="381" t="s">
        <v>382</v>
      </c>
      <c r="D46" s="381"/>
    </row>
    <row r="47" spans="1:4" s="5" customFormat="1" ht="21.75" customHeight="1">
      <c r="A47" s="214"/>
      <c r="B47" s="215"/>
      <c r="C47" s="216"/>
      <c r="D47" s="217"/>
    </row>
    <row r="48" spans="1:4" s="5" customFormat="1" ht="21.75" customHeight="1">
      <c r="A48" s="214"/>
      <c r="B48" s="215"/>
      <c r="C48" s="216"/>
      <c r="D48" s="217"/>
    </row>
    <row r="49" spans="1:4" s="5" customFormat="1" ht="13.5" customHeight="1">
      <c r="A49" s="214"/>
      <c r="B49" s="215"/>
      <c r="C49" s="216"/>
      <c r="D49" s="217"/>
    </row>
    <row r="50" spans="1:4" s="5" customFormat="1" ht="31.5" customHeight="1">
      <c r="A50" s="214"/>
      <c r="B50" s="215"/>
      <c r="C50" s="216"/>
      <c r="D50" s="217"/>
    </row>
    <row r="51" spans="1:4" s="5" customFormat="1" ht="21.75" customHeight="1">
      <c r="A51" s="380" t="s">
        <v>383</v>
      </c>
      <c r="B51" s="380"/>
      <c r="C51" s="381" t="s">
        <v>154</v>
      </c>
      <c r="D51" s="381"/>
    </row>
    <row r="52" spans="1:4" s="5" customFormat="1" ht="21.75" customHeight="1">
      <c r="A52" s="214"/>
      <c r="B52" s="215"/>
      <c r="C52" s="216"/>
      <c r="D52" s="217"/>
    </row>
  </sheetData>
  <sheetProtection/>
  <mergeCells count="15">
    <mergeCell ref="A51:B51"/>
    <mergeCell ref="C51:D51"/>
    <mergeCell ref="A44:D44"/>
    <mergeCell ref="A45:B45"/>
    <mergeCell ref="C45:D45"/>
    <mergeCell ref="A46:B46"/>
    <mergeCell ref="C46:D46"/>
    <mergeCell ref="A1:C1"/>
    <mergeCell ref="A2:D2"/>
    <mergeCell ref="A3:D3"/>
    <mergeCell ref="A4:D4"/>
    <mergeCell ref="B5:D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Khoang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Home</cp:lastModifiedBy>
  <dcterms:created xsi:type="dcterms:W3CDTF">2013-04-24T07:52:58Z</dcterms:created>
  <dcterms:modified xsi:type="dcterms:W3CDTF">2013-04-25T01:38:11Z</dcterms:modified>
  <cp:category/>
  <cp:version/>
  <cp:contentType/>
  <cp:contentStatus/>
</cp:coreProperties>
</file>